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320" windowHeight="12270"/>
  </bookViews>
  <sheets>
    <sheet name="Arkusz1" sheetId="1" r:id="rId1"/>
  </sheets>
  <definedNames>
    <definedName name="_xlnm.Print_Area" localSheetId="0">Arkusz1!$A$1:$X$81</definedName>
  </definedNames>
  <calcPr calcId="145621"/>
</workbook>
</file>

<file path=xl/calcChain.xml><?xml version="1.0" encoding="utf-8"?>
<calcChain xmlns="http://schemas.openxmlformats.org/spreadsheetml/2006/main">
  <c r="X17" i="1"/>
  <c r="V17"/>
  <c r="W17"/>
  <c r="T17"/>
  <c r="U17"/>
  <c r="Q17"/>
  <c r="R17"/>
  <c r="S17"/>
  <c r="P17"/>
  <c r="N17"/>
  <c r="K17"/>
  <c r="L17"/>
  <c r="J17"/>
  <c r="X49" l="1"/>
  <c r="X20" s="1"/>
  <c r="X30"/>
  <c r="X29" s="1"/>
  <c r="X22"/>
  <c r="X21"/>
  <c r="X19" l="1"/>
  <c r="J22"/>
  <c r="Q74"/>
  <c r="Q73"/>
  <c r="Q72"/>
  <c r="K72"/>
  <c r="Q59"/>
  <c r="K59"/>
  <c r="Q57"/>
  <c r="Q54"/>
  <c r="K54"/>
  <c r="Q53"/>
  <c r="Q50"/>
  <c r="K50"/>
  <c r="V49"/>
  <c r="V20" s="1"/>
  <c r="S49"/>
  <c r="P49"/>
  <c r="N49"/>
  <c r="L49"/>
  <c r="J49"/>
  <c r="H49"/>
  <c r="F49"/>
  <c r="D49"/>
  <c r="Q46"/>
  <c r="K46"/>
  <c r="Q45"/>
  <c r="Q44"/>
  <c r="K44"/>
  <c r="Q43"/>
  <c r="K43"/>
  <c r="Q42"/>
  <c r="N42"/>
  <c r="L42"/>
  <c r="J42"/>
  <c r="K42" s="1"/>
  <c r="H42"/>
  <c r="F42"/>
  <c r="D42"/>
  <c r="Q41"/>
  <c r="K41"/>
  <c r="Q40"/>
  <c r="Q39"/>
  <c r="K39"/>
  <c r="Q38"/>
  <c r="Q36"/>
  <c r="K36"/>
  <c r="Q34"/>
  <c r="K34"/>
  <c r="Q33"/>
  <c r="K33"/>
  <c r="Q32"/>
  <c r="N32"/>
  <c r="L32"/>
  <c r="J32"/>
  <c r="K32" s="1"/>
  <c r="H32"/>
  <c r="F32"/>
  <c r="D32"/>
  <c r="Q31"/>
  <c r="K31"/>
  <c r="V30"/>
  <c r="V29" s="1"/>
  <c r="S30"/>
  <c r="P30"/>
  <c r="AB35" s="1"/>
  <c r="Q28"/>
  <c r="K28"/>
  <c r="Q27"/>
  <c r="K27"/>
  <c r="S26"/>
  <c r="P26"/>
  <c r="N26"/>
  <c r="L26"/>
  <c r="J26"/>
  <c r="K26" s="1"/>
  <c r="H26"/>
  <c r="F26"/>
  <c r="D26"/>
  <c r="Q25"/>
  <c r="K25"/>
  <c r="Q24"/>
  <c r="K24"/>
  <c r="S23"/>
  <c r="S20" s="1"/>
  <c r="P23"/>
  <c r="P20" s="1"/>
  <c r="N23"/>
  <c r="L23"/>
  <c r="J23"/>
  <c r="K23" s="1"/>
  <c r="H23"/>
  <c r="H20" s="1"/>
  <c r="F23"/>
  <c r="D23"/>
  <c r="V22"/>
  <c r="S22"/>
  <c r="P22"/>
  <c r="N22"/>
  <c r="L22"/>
  <c r="F22"/>
  <c r="D22"/>
  <c r="V21"/>
  <c r="S21"/>
  <c r="P21"/>
  <c r="N21"/>
  <c r="L21"/>
  <c r="J21"/>
  <c r="K21" s="1"/>
  <c r="H21"/>
  <c r="F21"/>
  <c r="D21"/>
  <c r="N20"/>
  <c r="H30" l="1"/>
  <c r="H29" s="1"/>
  <c r="S19"/>
  <c r="D20"/>
  <c r="D19" s="1"/>
  <c r="L20"/>
  <c r="D30"/>
  <c r="D29" s="1"/>
  <c r="J20"/>
  <c r="K20" s="1"/>
  <c r="N30"/>
  <c r="N29" s="1"/>
  <c r="F30"/>
  <c r="F29" s="1"/>
  <c r="Q21"/>
  <c r="P19"/>
  <c r="Q19" s="1"/>
  <c r="F20"/>
  <c r="F19" s="1"/>
  <c r="N19"/>
  <c r="Q23"/>
  <c r="Q26"/>
  <c r="L30"/>
  <c r="L29" s="1"/>
  <c r="S29"/>
  <c r="H22"/>
  <c r="H19" s="1"/>
  <c r="J30"/>
  <c r="J29" s="1"/>
  <c r="Q30"/>
  <c r="L19"/>
  <c r="Q20"/>
  <c r="V19"/>
  <c r="Q22"/>
  <c r="P29"/>
  <c r="Q49"/>
  <c r="K22"/>
  <c r="K49"/>
  <c r="J19" l="1"/>
  <c r="K19" s="1"/>
  <c r="Q29"/>
  <c r="K29"/>
  <c r="K30"/>
  <c r="M13"/>
  <c r="O13"/>
</calcChain>
</file>

<file path=xl/sharedStrings.xml><?xml version="1.0" encoding="utf-8"?>
<sst xmlns="http://schemas.openxmlformats.org/spreadsheetml/2006/main" count="326" uniqueCount="97">
  <si>
    <t>L.p.</t>
  </si>
  <si>
    <t>Tytuł</t>
  </si>
  <si>
    <t>Wykonanie
2005 roku</t>
  </si>
  <si>
    <t>Wykonanie
2006 roku</t>
  </si>
  <si>
    <t>Wykonanie
2007 roku</t>
  </si>
  <si>
    <t>Wykonanie
2008 roku</t>
  </si>
  <si>
    <t>Wykonanie
2009 roku</t>
  </si>
  <si>
    <t>Wykonanie
2010 roku</t>
  </si>
  <si>
    <t>Wykonanie 
2011 rok</t>
  </si>
  <si>
    <t>Wykonanie 
2012 rok</t>
  </si>
  <si>
    <t>%
2012:2008</t>
  </si>
  <si>
    <t>%
2012:2011</t>
  </si>
  <si>
    <t>I</t>
  </si>
  <si>
    <t>II</t>
  </si>
  <si>
    <t>- środki na zadania ustawowe (§ xxx0)</t>
  </si>
  <si>
    <t>- finansowanie ze środków UE (§ xxx8)</t>
  </si>
  <si>
    <t>- współfinansowanie (§ xxx9)</t>
  </si>
  <si>
    <t>A)</t>
  </si>
  <si>
    <t>Samorządy wojewódzkie</t>
  </si>
  <si>
    <t>- na realizację zadań</t>
  </si>
  <si>
    <t>- na pokrycie kosztów obsługi realizowanych zadań</t>
  </si>
  <si>
    <t>B)</t>
  </si>
  <si>
    <t>Samorządy powiatowe</t>
  </si>
  <si>
    <t>C)</t>
  </si>
  <si>
    <t>Biuro i Oddziały PFRON</t>
  </si>
  <si>
    <t>C-1</t>
  </si>
  <si>
    <t>Zadania ustawowe</t>
  </si>
  <si>
    <t>x</t>
  </si>
  <si>
    <t>dofinansowanie zakładów aktywności zawodowej (zobowiązania z zawartych umów)</t>
  </si>
  <si>
    <t xml:space="preserve">refundacja składek na ubezpieczenia społeczne </t>
  </si>
  <si>
    <t>-  dotacja budżetowa</t>
  </si>
  <si>
    <t>- środki własne</t>
  </si>
  <si>
    <t>usuwanie skutków powodzi</t>
  </si>
  <si>
    <t>Dofinansowanie kosztów szkolenia, o których mowa w art.. 18 ustawy o języku migowym (…)</t>
  </si>
  <si>
    <t>C-2</t>
  </si>
  <si>
    <t>"Junior"</t>
  </si>
  <si>
    <t>Osoby Niepełnosprawne w służbie publicznej</t>
  </si>
  <si>
    <t>"Homer 2003"</t>
  </si>
  <si>
    <t>"Homer 2010"</t>
  </si>
  <si>
    <t>"Student"</t>
  </si>
  <si>
    <t>"Pegaz "</t>
  </si>
  <si>
    <t xml:space="preserve">"Pegaz 2003" </t>
  </si>
  <si>
    <t xml:space="preserve">"Pegaz 2010" </t>
  </si>
  <si>
    <t>"Partner"</t>
  </si>
  <si>
    <t>"Pitagoras"</t>
  </si>
  <si>
    <t>"PION"</t>
  </si>
  <si>
    <t>Program ograniczania skutków niepełnosprawności</t>
  </si>
  <si>
    <t>Program "Ośrodki Informacji dla Osób Niepełnosprawnych"</t>
  </si>
  <si>
    <t>"Dostępność"</t>
  </si>
  <si>
    <t>"Edukacja"</t>
  </si>
  <si>
    <t>"Wspieranie Inicjatyw"</t>
  </si>
  <si>
    <t>"Trener Pracy"</t>
  </si>
  <si>
    <t>"Sprawny Dojazd"</t>
  </si>
  <si>
    <t>"Uczeń na Wsi"</t>
  </si>
  <si>
    <t>"Wsparcie Ośrodka Szkolno-Wychowawczego dla Dzieci Niewidomych w Laskach"</t>
  </si>
  <si>
    <t>POWÓDŹ 2010-pomoc osobom niepełnosprawnym poszkodowanym w wyniku skutków powodzi mającej miejsce w maju 2010 roku</t>
  </si>
  <si>
    <t>Wsparcie Międzynarodowych Imprez Sportowych dla Osób Niepełnosprawnych Organizowanych 
na terenie Polski</t>
  </si>
  <si>
    <t>"Wczesna Pomoc Dziecku Niepełnosprawnemu"</t>
  </si>
  <si>
    <t>Wsparcie Inicjatyw</t>
  </si>
  <si>
    <t>Wsparcie dla Biblioteki Centralnej PZN</t>
  </si>
  <si>
    <t>Aktywny Samorząd</t>
  </si>
  <si>
    <t>Inne programy</t>
  </si>
  <si>
    <t>C-3</t>
  </si>
  <si>
    <t>Umorzenia pożyczek</t>
  </si>
  <si>
    <t>Wykonanie 
2013 rok</t>
  </si>
  <si>
    <t xml:space="preserve">Plan
na 2014 
</t>
  </si>
  <si>
    <t>Plan 
na 2005 r.</t>
  </si>
  <si>
    <t>Plan 
na 2013 r.</t>
  </si>
  <si>
    <t>Plan 
na 2012 r.</t>
  </si>
  <si>
    <t>Plan 
na 2011 r.</t>
  </si>
  <si>
    <t>Plan 
na 2010 r.</t>
  </si>
  <si>
    <t>Plan 
na 2008 r.</t>
  </si>
  <si>
    <t>Plan 
na 2007 r.</t>
  </si>
  <si>
    <t>Plan 
na 2006 r.</t>
  </si>
  <si>
    <t xml:space="preserve">    - dofinansowanie do wynagrodzeń pracowników niepełnosprawnych</t>
  </si>
  <si>
    <t xml:space="preserve">    - refundacja składek na ubezpieczenia społeczne</t>
  </si>
  <si>
    <t xml:space="preserve">  - dotacja celowa na realizację programów finansowanych z udziałem środków UE</t>
  </si>
  <si>
    <t>realizacja działań wyrównujących różnice między regionami art. 47 ust. 1 pkt 1</t>
  </si>
  <si>
    <t>realizacja programów wspieranych za środków pomocowych UE art. 47 ust. 1 pkt 2</t>
  </si>
  <si>
    <t>programy rządowe art. 47 ust. 1 pkt 3</t>
  </si>
  <si>
    <t>dofinansowanie rekompensaty dla gmin art. 47 ust. 2</t>
  </si>
  <si>
    <t>refundacja kosztów wydawania certyfikatów przez podmioty uprawnione do szkolenia psów asystujących art. 20b</t>
  </si>
  <si>
    <t>zadania zlecane art. 36</t>
  </si>
  <si>
    <t>zpch - dofinansowanie oprocentowania kredytów bankowych art. 32 ust. 1 pkt. 1</t>
  </si>
  <si>
    <t>dofinansowanie do wynagrodzeń pracowników niepełnosprawnych art. 26a</t>
  </si>
  <si>
    <t>zwrot kosztów budowy lub rozbudowy obiektów i pomieszczeń zakładów, 
transportowych i administracyjnych art. 32 ust. 1 pkt 2</t>
  </si>
  <si>
    <t>dofinansowanie badań, ekspertyz, analiz art. 47 ust. 1 pkt 4 lit.b</t>
  </si>
  <si>
    <t xml:space="preserve">   - zrekompensowanie gminom 50% dochodów utraconych z tytułu zastosowania ustawowych zwolnień dla prowadzacych zakłady pracy chronionej lub zakłady aktywności zawodowej z podatku od nieruchomości, rolnego, leśnego i od czynności cywilnoprawnych </t>
  </si>
  <si>
    <r>
      <t xml:space="preserve">Wydatki ogółem   ( A : C ) + ( 1 </t>
    </r>
    <r>
      <rPr>
        <strike/>
        <sz val="18"/>
        <rFont val="Calibri"/>
        <family val="2"/>
        <charset val="238"/>
        <scheme val="minor"/>
      </rPr>
      <t>:</t>
    </r>
    <r>
      <rPr>
        <sz val="18"/>
        <rFont val="Calibri"/>
        <family val="2"/>
        <charset val="238"/>
        <scheme val="minor"/>
      </rPr>
      <t xml:space="preserve"> 5 )</t>
    </r>
  </si>
  <si>
    <r>
      <t xml:space="preserve">Programy zatwierdzane przez Radę Nadzorczą PFRON </t>
    </r>
    <r>
      <rPr>
        <sz val="18"/>
        <rFont val="Calibri"/>
        <family val="2"/>
        <charset val="238"/>
        <scheme val="minor"/>
      </rPr>
      <t>art. 47 ust. 1 pkt 4 lit.,a</t>
    </r>
  </si>
  <si>
    <t>Wykonanie
2014 r.</t>
  </si>
  <si>
    <t>Plan
na 2015 r.</t>
  </si>
  <si>
    <t>Informacja o otrzymanej dotacji z budżetu Państwa dla PFRON w latach 2008 - 2015 r.</t>
  </si>
  <si>
    <t>Dotacje z budżetu Państwa *)</t>
  </si>
  <si>
    <t>*) Kwota dotacji uwzględnia następujące zadania ustawowe Funduszu tj.: 
- dofinansowanie do wynagrodzeń pracowników niepełnosprawnych - art. 26a,
- zrekompensowanie gminom dochodów utraconych z tytułu zastosowania ustawowych zwolnień dla prowadzacych zakłady pracy chronionej lub zakłady aktywności zawodowej z podatku od nieruchomości, rolnego,leśnego i od czynności cywilnoprawnych - art. 47 ust. 2.</t>
  </si>
  <si>
    <t>%  relacja dotacji z budżetu Państwa do składek i opłat - przypis (wpłaty pracodawców)</t>
  </si>
  <si>
    <t>Składki i opłaty - przypis (z tytułu wpłaty pracodawców)</t>
  </si>
</sst>
</file>

<file path=xl/styles.xml><?xml version="1.0" encoding="utf-8"?>
<styleSheet xmlns="http://schemas.openxmlformats.org/spreadsheetml/2006/main">
  <numFmts count="3">
    <numFmt numFmtId="164" formatCode="&quot; (&quot;#,##0&quot;)&quot;"/>
    <numFmt numFmtId="165" formatCode="&quot;(&quot;#,##0&quot;)&quot;"/>
    <numFmt numFmtId="166" formatCode="&quot;*)&quot;\ #,##0.00"/>
  </numFmts>
  <fonts count="9">
    <font>
      <sz val="10"/>
      <name val="Arial CE"/>
      <charset val="238"/>
    </font>
    <font>
      <sz val="12"/>
      <name val="Times New Roman CE"/>
      <charset val="238"/>
    </font>
    <font>
      <sz val="10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trike/>
      <sz val="1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2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mediumGray">
        <fgColor indexed="15"/>
        <bgColor indexed="11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4" borderId="7" xfId="1" applyFont="1" applyFill="1" applyBorder="1" applyAlignment="1">
      <alignment horizontal="center" vertical="center"/>
    </xf>
    <xf numFmtId="4" fontId="5" fillId="4" borderId="10" xfId="1" applyNumberFormat="1" applyFont="1" applyFill="1" applyBorder="1" applyAlignment="1">
      <alignment horizontal="right" vertical="center"/>
    </xf>
    <xf numFmtId="0" fontId="5" fillId="4" borderId="0" xfId="0" applyFont="1" applyFill="1"/>
    <xf numFmtId="49" fontId="5" fillId="4" borderId="8" xfId="1" applyNumberFormat="1" applyFont="1" applyFill="1" applyBorder="1" applyAlignment="1">
      <alignment horizontal="left" vertical="center"/>
    </xf>
    <xf numFmtId="4" fontId="5" fillId="4" borderId="40" xfId="1" applyNumberFormat="1" applyFont="1" applyFill="1" applyBorder="1" applyAlignment="1">
      <alignment horizontal="center" vertical="center"/>
    </xf>
    <xf numFmtId="4" fontId="5" fillId="4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3" fontId="5" fillId="2" borderId="10" xfId="1" applyNumberFormat="1" applyFont="1" applyFill="1" applyBorder="1" applyAlignment="1">
      <alignment vertical="center"/>
    </xf>
    <xf numFmtId="10" fontId="5" fillId="2" borderId="10" xfId="1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13" xfId="1" applyFont="1" applyFill="1" applyBorder="1" applyAlignment="1">
      <alignment horizontal="center" vertical="center"/>
    </xf>
    <xf numFmtId="0" fontId="5" fillId="0" borderId="14" xfId="1" quotePrefix="1" applyFont="1" applyFill="1" applyBorder="1" applyAlignment="1">
      <alignment horizontal="left" vertical="center" indent="1"/>
    </xf>
    <xf numFmtId="0" fontId="5" fillId="0" borderId="42" xfId="1" quotePrefix="1" applyFont="1" applyFill="1" applyBorder="1" applyAlignment="1">
      <alignment horizontal="left" vertical="center" indent="1"/>
    </xf>
    <xf numFmtId="3" fontId="5" fillId="0" borderId="15" xfId="1" applyNumberFormat="1" applyFont="1" applyFill="1" applyBorder="1" applyAlignment="1">
      <alignment vertical="center"/>
    </xf>
    <xf numFmtId="10" fontId="5" fillId="0" borderId="15" xfId="1" applyNumberFormat="1" applyFont="1" applyFill="1" applyBorder="1" applyAlignment="1">
      <alignment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quotePrefix="1" applyFont="1" applyFill="1" applyBorder="1" applyAlignment="1">
      <alignment horizontal="left" vertical="center" indent="1"/>
    </xf>
    <xf numFmtId="0" fontId="5" fillId="0" borderId="43" xfId="1" quotePrefix="1" applyFont="1" applyFill="1" applyBorder="1" applyAlignment="1">
      <alignment horizontal="left" vertical="center" indent="1"/>
    </xf>
    <xf numFmtId="3" fontId="5" fillId="0" borderId="18" xfId="1" applyNumberFormat="1" applyFont="1" applyFill="1" applyBorder="1" applyAlignment="1">
      <alignment vertical="center"/>
    </xf>
    <xf numFmtId="10" fontId="5" fillId="0" borderId="18" xfId="1" applyNumberFormat="1" applyFont="1" applyFill="1" applyBorder="1" applyAlignment="1">
      <alignment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quotePrefix="1" applyFont="1" applyFill="1" applyBorder="1" applyAlignment="1">
      <alignment horizontal="left" vertical="center" indent="1"/>
    </xf>
    <xf numFmtId="0" fontId="5" fillId="0" borderId="44" xfId="1" quotePrefix="1" applyFont="1" applyFill="1" applyBorder="1" applyAlignment="1">
      <alignment horizontal="left" vertical="center" indent="1"/>
    </xf>
    <xf numFmtId="3" fontId="5" fillId="0" borderId="21" xfId="1" applyNumberFormat="1" applyFont="1" applyFill="1" applyBorder="1" applyAlignment="1">
      <alignment vertical="center"/>
    </xf>
    <xf numFmtId="10" fontId="5" fillId="0" borderId="21" xfId="1" applyNumberFormat="1" applyFont="1" applyFill="1" applyBorder="1" applyAlignment="1">
      <alignment vertical="center"/>
    </xf>
    <xf numFmtId="0" fontId="5" fillId="0" borderId="22" xfId="1" applyFont="1" applyBorder="1" applyAlignment="1">
      <alignment horizontal="right"/>
    </xf>
    <xf numFmtId="0" fontId="5" fillId="0" borderId="23" xfId="1" applyFont="1" applyFill="1" applyBorder="1" applyAlignment="1"/>
    <xf numFmtId="0" fontId="5" fillId="0" borderId="45" xfId="1" applyFont="1" applyFill="1" applyBorder="1" applyAlignment="1"/>
    <xf numFmtId="3" fontId="7" fillId="0" borderId="24" xfId="0" applyNumberFormat="1" applyFont="1" applyFill="1" applyBorder="1" applyAlignment="1"/>
    <xf numFmtId="10" fontId="7" fillId="0" borderId="24" xfId="0" applyNumberFormat="1" applyFont="1" applyFill="1" applyBorder="1" applyAlignment="1"/>
    <xf numFmtId="0" fontId="5" fillId="0" borderId="25" xfId="1" applyFont="1" applyBorder="1" applyAlignment="1">
      <alignment horizontal="right"/>
    </xf>
    <xf numFmtId="0" fontId="5" fillId="0" borderId="26" xfId="1" quotePrefix="1" applyFont="1" applyFill="1" applyBorder="1" applyAlignment="1">
      <alignment horizontal="left" indent="2"/>
    </xf>
    <xf numFmtId="0" fontId="5" fillId="0" borderId="46" xfId="1" quotePrefix="1" applyFont="1" applyFill="1" applyBorder="1" applyAlignment="1">
      <alignment horizontal="left" indent="2"/>
    </xf>
    <xf numFmtId="3" fontId="5" fillId="0" borderId="27" xfId="1" applyNumberFormat="1" applyFont="1" applyFill="1" applyBorder="1" applyAlignment="1"/>
    <xf numFmtId="10" fontId="5" fillId="0" borderId="27" xfId="1" applyNumberFormat="1" applyFont="1" applyFill="1" applyBorder="1" applyAlignment="1"/>
    <xf numFmtId="0" fontId="5" fillId="0" borderId="23" xfId="1" quotePrefix="1" applyFont="1" applyFill="1" applyBorder="1" applyAlignment="1">
      <alignment horizontal="left" indent="2"/>
    </xf>
    <xf numFmtId="0" fontId="5" fillId="0" borderId="45" xfId="1" quotePrefix="1" applyFont="1" applyFill="1" applyBorder="1" applyAlignment="1">
      <alignment horizontal="left" indent="2"/>
    </xf>
    <xf numFmtId="3" fontId="5" fillId="0" borderId="24" xfId="1" applyNumberFormat="1" applyFont="1" applyFill="1" applyBorder="1" applyAlignment="1"/>
    <xf numFmtId="10" fontId="5" fillId="0" borderId="24" xfId="1" applyNumberFormat="1" applyFont="1" applyFill="1" applyBorder="1" applyAlignment="1"/>
    <xf numFmtId="0" fontId="5" fillId="0" borderId="28" xfId="1" applyFont="1" applyBorder="1" applyAlignment="1">
      <alignment horizontal="right"/>
    </xf>
    <xf numFmtId="0" fontId="5" fillId="0" borderId="29" xfId="1" applyFont="1" applyFill="1" applyBorder="1" applyAlignment="1"/>
    <xf numFmtId="0" fontId="5" fillId="0" borderId="47" xfId="1" applyFont="1" applyFill="1" applyBorder="1" applyAlignment="1"/>
    <xf numFmtId="3" fontId="7" fillId="0" borderId="30" xfId="0" applyNumberFormat="1" applyFont="1" applyFill="1" applyBorder="1" applyAlignment="1"/>
    <xf numFmtId="10" fontId="7" fillId="0" borderId="30" xfId="0" applyNumberFormat="1" applyFont="1" applyFill="1" applyBorder="1" applyAlignment="1"/>
    <xf numFmtId="3" fontId="7" fillId="0" borderId="30" xfId="0" applyNumberFormat="1" applyFont="1" applyFill="1" applyBorder="1" applyAlignment="1">
      <alignment horizontal="right"/>
    </xf>
    <xf numFmtId="10" fontId="7" fillId="0" borderId="30" xfId="0" applyNumberFormat="1" applyFont="1" applyFill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7" fillId="0" borderId="29" xfId="1" applyFont="1" applyFill="1" applyBorder="1" applyAlignment="1"/>
    <xf numFmtId="0" fontId="7" fillId="0" borderId="47" xfId="1" applyFont="1" applyFill="1" applyBorder="1" applyAlignment="1"/>
    <xf numFmtId="3" fontId="5" fillId="0" borderId="0" xfId="0" applyNumberFormat="1" applyFont="1"/>
    <xf numFmtId="0" fontId="5" fillId="0" borderId="31" xfId="1" applyFont="1" applyBorder="1" applyAlignment="1">
      <alignment horizontal="right"/>
    </xf>
    <xf numFmtId="0" fontId="5" fillId="0" borderId="32" xfId="1" applyFont="1" applyFill="1" applyBorder="1" applyAlignment="1">
      <alignment horizontal="left"/>
    </xf>
    <xf numFmtId="0" fontId="5" fillId="0" borderId="48" xfId="1" applyFont="1" applyFill="1" applyBorder="1" applyAlignment="1">
      <alignment horizontal="left"/>
    </xf>
    <xf numFmtId="3" fontId="5" fillId="0" borderId="33" xfId="1" applyNumberFormat="1" applyFont="1" applyFill="1" applyBorder="1" applyAlignment="1"/>
    <xf numFmtId="3" fontId="5" fillId="0" borderId="33" xfId="1" quotePrefix="1" applyNumberFormat="1" applyFont="1" applyFill="1" applyBorder="1" applyAlignment="1"/>
    <xf numFmtId="10" fontId="5" fillId="0" borderId="33" xfId="1" quotePrefix="1" applyNumberFormat="1" applyFont="1" applyFill="1" applyBorder="1" applyAlignment="1"/>
    <xf numFmtId="164" fontId="5" fillId="0" borderId="33" xfId="1" quotePrefix="1" applyNumberFormat="1" applyFont="1" applyFill="1" applyBorder="1" applyAlignment="1"/>
    <xf numFmtId="164" fontId="5" fillId="0" borderId="33" xfId="1" applyNumberFormat="1" applyFont="1" applyFill="1" applyBorder="1" applyAlignment="1"/>
    <xf numFmtId="10" fontId="5" fillId="0" borderId="33" xfId="1" applyNumberFormat="1" applyFont="1" applyFill="1" applyBorder="1" applyAlignment="1"/>
    <xf numFmtId="3" fontId="5" fillId="0" borderId="33" xfId="1" applyNumberFormat="1" applyFont="1" applyFill="1" applyBorder="1" applyAlignment="1">
      <alignment horizontal="center"/>
    </xf>
    <xf numFmtId="10" fontId="5" fillId="0" borderId="33" xfId="1" applyNumberFormat="1" applyFont="1" applyFill="1" applyBorder="1" applyAlignment="1">
      <alignment horizontal="center"/>
    </xf>
    <xf numFmtId="0" fontId="5" fillId="0" borderId="32" xfId="1" applyFont="1" applyFill="1" applyBorder="1" applyAlignment="1">
      <alignment horizontal="left" wrapText="1"/>
    </xf>
    <xf numFmtId="0" fontId="5" fillId="0" borderId="48" xfId="1" applyFont="1" applyFill="1" applyBorder="1" applyAlignment="1">
      <alignment horizontal="left" wrapText="1"/>
    </xf>
    <xf numFmtId="165" fontId="5" fillId="0" borderId="33" xfId="1" applyNumberFormat="1" applyFont="1" applyFill="1" applyBorder="1" applyAlignment="1"/>
    <xf numFmtId="0" fontId="5" fillId="0" borderId="5" xfId="1" applyFont="1" applyFill="1" applyBorder="1" applyAlignment="1">
      <alignment horizontal="left"/>
    </xf>
    <xf numFmtId="0" fontId="5" fillId="0" borderId="39" xfId="1" applyFont="1" applyFill="1" applyBorder="1" applyAlignment="1">
      <alignment horizontal="left"/>
    </xf>
    <xf numFmtId="10" fontId="5" fillId="0" borderId="6" xfId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/>
    <xf numFmtId="10" fontId="5" fillId="0" borderId="6" xfId="1" applyNumberFormat="1" applyFont="1" applyFill="1" applyBorder="1" applyAlignment="1"/>
    <xf numFmtId="3" fontId="5" fillId="0" borderId="34" xfId="1" applyNumberFormat="1" applyFont="1" applyFill="1" applyBorder="1" applyAlignment="1"/>
    <xf numFmtId="10" fontId="5" fillId="0" borderId="34" xfId="1" applyNumberFormat="1" applyFont="1" applyFill="1" applyBorder="1" applyAlignment="1"/>
    <xf numFmtId="3" fontId="5" fillId="0" borderId="34" xfId="1" applyNumberFormat="1" applyFont="1" applyFill="1" applyBorder="1" applyAlignment="1">
      <alignment horizontal="right"/>
    </xf>
    <xf numFmtId="10" fontId="5" fillId="0" borderId="34" xfId="1" applyNumberFormat="1" applyFont="1" applyFill="1" applyBorder="1" applyAlignment="1">
      <alignment horizontal="right"/>
    </xf>
    <xf numFmtId="3" fontId="5" fillId="0" borderId="33" xfId="1" applyNumberFormat="1" applyFont="1" applyFill="1" applyBorder="1" applyAlignment="1">
      <alignment horizontal="right"/>
    </xf>
    <xf numFmtId="10" fontId="5" fillId="0" borderId="33" xfId="1" applyNumberFormat="1" applyFont="1" applyFill="1" applyBorder="1" applyAlignment="1">
      <alignment horizontal="right"/>
    </xf>
    <xf numFmtId="3" fontId="5" fillId="0" borderId="35" xfId="1" applyNumberFormat="1" applyFont="1" applyFill="1" applyBorder="1" applyAlignment="1"/>
    <xf numFmtId="3" fontId="5" fillId="0" borderId="35" xfId="1" applyNumberFormat="1" applyFont="1" applyFill="1" applyBorder="1" applyAlignment="1">
      <alignment horizontal="right"/>
    </xf>
    <xf numFmtId="10" fontId="5" fillId="0" borderId="35" xfId="1" applyNumberFormat="1" applyFont="1" applyFill="1" applyBorder="1" applyAlignment="1">
      <alignment horizontal="right"/>
    </xf>
    <xf numFmtId="3" fontId="5" fillId="0" borderId="35" xfId="1" applyNumberFormat="1" applyFont="1" applyFill="1" applyBorder="1" applyAlignment="1">
      <alignment horizontal="center"/>
    </xf>
    <xf numFmtId="10" fontId="5" fillId="0" borderId="35" xfId="1" applyNumberFormat="1" applyFont="1" applyFill="1" applyBorder="1" applyAlignment="1">
      <alignment horizontal="center"/>
    </xf>
    <xf numFmtId="0" fontId="5" fillId="0" borderId="39" xfId="1" applyFont="1" applyFill="1" applyBorder="1" applyAlignment="1">
      <alignment horizontal="left" wrapText="1"/>
    </xf>
    <xf numFmtId="3" fontId="5" fillId="0" borderId="24" xfId="1" applyNumberFormat="1" applyFont="1" applyFill="1" applyBorder="1" applyAlignment="1">
      <alignment horizontal="center"/>
    </xf>
    <xf numFmtId="10" fontId="5" fillId="0" borderId="24" xfId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>
      <alignment horizontal="center"/>
    </xf>
    <xf numFmtId="3" fontId="5" fillId="0" borderId="24" xfId="1" applyNumberFormat="1" applyFont="1" applyFill="1" applyBorder="1" applyAlignment="1">
      <alignment horizontal="right"/>
    </xf>
    <xf numFmtId="0" fontId="7" fillId="0" borderId="29" xfId="1" applyFont="1" applyFill="1" applyBorder="1" applyAlignment="1">
      <alignment horizontal="left"/>
    </xf>
    <xf numFmtId="0" fontId="7" fillId="0" borderId="49" xfId="1" applyFont="1" applyFill="1" applyBorder="1" applyAlignment="1">
      <alignment horizontal="left"/>
    </xf>
    <xf numFmtId="3" fontId="7" fillId="0" borderId="36" xfId="1" applyNumberFormat="1" applyFont="1" applyFill="1" applyBorder="1" applyAlignment="1"/>
    <xf numFmtId="3" fontId="7" fillId="0" borderId="38" xfId="1" applyNumberFormat="1" applyFont="1" applyFill="1" applyBorder="1" applyAlignment="1"/>
    <xf numFmtId="3" fontId="7" fillId="0" borderId="37" xfId="1" applyNumberFormat="1" applyFont="1" applyFill="1" applyBorder="1" applyAlignment="1"/>
    <xf numFmtId="10" fontId="7" fillId="0" borderId="37" xfId="1" applyNumberFormat="1" applyFont="1" applyFill="1" applyBorder="1" applyAlignment="1"/>
    <xf numFmtId="3" fontId="7" fillId="0" borderId="37" xfId="1" applyNumberFormat="1" applyFont="1" applyFill="1" applyBorder="1" applyAlignment="1">
      <alignment horizontal="center"/>
    </xf>
    <xf numFmtId="10" fontId="7" fillId="0" borderId="37" xfId="1" applyNumberFormat="1" applyFont="1" applyFill="1" applyBorder="1" applyAlignment="1">
      <alignment horizontal="center"/>
    </xf>
    <xf numFmtId="166" fontId="5" fillId="5" borderId="10" xfId="1" applyNumberFormat="1" applyFont="1" applyFill="1" applyBorder="1" applyAlignment="1">
      <alignment horizontal="right" vertical="center"/>
    </xf>
    <xf numFmtId="0" fontId="5" fillId="4" borderId="50" xfId="0" applyFont="1" applyFill="1" applyBorder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left" vertical="center"/>
    </xf>
    <xf numFmtId="4" fontId="5" fillId="6" borderId="40" xfId="1" applyNumberFormat="1" applyFont="1" applyFill="1" applyBorder="1" applyAlignment="1">
      <alignment horizontal="right" vertical="center"/>
    </xf>
    <xf numFmtId="4" fontId="5" fillId="6" borderId="10" xfId="1" applyNumberFormat="1" applyFont="1" applyFill="1" applyBorder="1" applyAlignment="1">
      <alignment horizontal="right" vertical="center"/>
    </xf>
    <xf numFmtId="0" fontId="5" fillId="6" borderId="8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4" fontId="5" fillId="7" borderId="40" xfId="1" applyNumberFormat="1" applyFont="1" applyFill="1" applyBorder="1" applyAlignment="1">
      <alignment horizontal="right" vertical="center"/>
    </xf>
    <xf numFmtId="4" fontId="5" fillId="7" borderId="10" xfId="1" applyNumberFormat="1" applyFont="1" applyFill="1" applyBorder="1" applyAlignment="1">
      <alignment horizontal="right" vertical="center"/>
    </xf>
    <xf numFmtId="10" fontId="5" fillId="7" borderId="10" xfId="1" applyNumberFormat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center" vertical="center" wrapText="1"/>
    </xf>
    <xf numFmtId="0" fontId="5" fillId="8" borderId="9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5" fillId="8" borderId="8" xfId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8" borderId="6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99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81"/>
  <sheetViews>
    <sheetView tabSelected="1" view="pageBreakPreview" zoomScale="70" zoomScaleNormal="70" zoomScaleSheetLayoutView="70" workbookViewId="0">
      <selection activeCell="B81" sqref="B81"/>
    </sheetView>
  </sheetViews>
  <sheetFormatPr defaultRowHeight="12.75"/>
  <cols>
    <col min="1" max="1" width="9.28515625" style="1" bestFit="1" customWidth="1"/>
    <col min="2" max="2" width="126" style="1" customWidth="1"/>
    <col min="3" max="3" width="24.28515625" style="1" hidden="1" customWidth="1"/>
    <col min="4" max="5" width="24.85546875" style="1" hidden="1" customWidth="1"/>
    <col min="6" max="9" width="25.140625" style="1" hidden="1" customWidth="1"/>
    <col min="10" max="10" width="27.85546875" style="1" bestFit="1" customWidth="1"/>
    <col min="11" max="11" width="17.7109375" style="1" hidden="1" customWidth="1"/>
    <col min="12" max="12" width="27.85546875" style="1" bestFit="1" customWidth="1"/>
    <col min="13" max="13" width="25" style="1" hidden="1" customWidth="1"/>
    <col min="14" max="14" width="27.85546875" style="1" bestFit="1" customWidth="1"/>
    <col min="15" max="15" width="25" style="1" hidden="1" customWidth="1"/>
    <col min="16" max="16" width="27.85546875" style="1" bestFit="1" customWidth="1"/>
    <col min="17" max="17" width="17.7109375" style="1" hidden="1" customWidth="1"/>
    <col min="18" max="18" width="25" style="1" hidden="1" customWidth="1"/>
    <col min="19" max="19" width="27.85546875" style="1" bestFit="1" customWidth="1"/>
    <col min="20" max="20" width="26.7109375" style="1" hidden="1" customWidth="1"/>
    <col min="21" max="21" width="27.85546875" style="1" bestFit="1" customWidth="1"/>
    <col min="22" max="22" width="26.7109375" style="1" hidden="1" customWidth="1"/>
    <col min="23" max="24" width="27.85546875" style="1" bestFit="1" customWidth="1"/>
    <col min="25" max="25" width="9.140625" style="1"/>
    <col min="26" max="26" width="9.85546875" style="1" bestFit="1" customWidth="1"/>
    <col min="27" max="27" width="9.140625" style="1"/>
    <col min="28" max="28" width="9.28515625" style="1" bestFit="1" customWidth="1"/>
    <col min="29" max="16384" width="9.140625" style="1"/>
  </cols>
  <sheetData>
    <row r="2" spans="1:49" ht="57" customHeight="1">
      <c r="B2" s="124" t="s">
        <v>92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0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48.75" customHeight="1" thickBot="1"/>
    <row r="4" spans="1:49" ht="13.5" hidden="1" thickBot="1"/>
    <row r="5" spans="1:49" ht="13.5" hidden="1" thickBot="1"/>
    <row r="6" spans="1:49" ht="13.5" hidden="1" thickBot="1"/>
    <row r="7" spans="1:49" ht="13.5" hidden="1" thickBot="1"/>
    <row r="8" spans="1:49" ht="13.5" hidden="1" thickBot="1"/>
    <row r="9" spans="1:49" ht="13.5" hidden="1" thickBot="1"/>
    <row r="10" spans="1:49" s="3" customFormat="1" ht="19.5" customHeight="1">
      <c r="A10" s="118" t="s">
        <v>0</v>
      </c>
      <c r="B10" s="121" t="s">
        <v>1</v>
      </c>
      <c r="C10" s="115" t="s">
        <v>66</v>
      </c>
      <c r="D10" s="115" t="s">
        <v>2</v>
      </c>
      <c r="E10" s="115" t="s">
        <v>73</v>
      </c>
      <c r="F10" s="115" t="s">
        <v>3</v>
      </c>
      <c r="G10" s="115" t="s">
        <v>72</v>
      </c>
      <c r="H10" s="115" t="s">
        <v>4</v>
      </c>
      <c r="I10" s="115" t="s">
        <v>71</v>
      </c>
      <c r="J10" s="115" t="s">
        <v>5</v>
      </c>
      <c r="K10" s="113"/>
      <c r="L10" s="115" t="s">
        <v>6</v>
      </c>
      <c r="M10" s="115" t="s">
        <v>70</v>
      </c>
      <c r="N10" s="115" t="s">
        <v>7</v>
      </c>
      <c r="O10" s="115" t="s">
        <v>69</v>
      </c>
      <c r="P10" s="115" t="s">
        <v>8</v>
      </c>
      <c r="Q10" s="113"/>
      <c r="R10" s="115" t="s">
        <v>68</v>
      </c>
      <c r="S10" s="115" t="s">
        <v>9</v>
      </c>
      <c r="T10" s="115" t="s">
        <v>67</v>
      </c>
      <c r="U10" s="115" t="s">
        <v>64</v>
      </c>
      <c r="V10" s="115" t="s">
        <v>65</v>
      </c>
      <c r="W10" s="115" t="s">
        <v>90</v>
      </c>
      <c r="X10" s="115" t="s">
        <v>91</v>
      </c>
    </row>
    <row r="11" spans="1:49" s="3" customFormat="1" ht="12.75" customHeight="1">
      <c r="A11" s="119"/>
      <c r="B11" s="122"/>
      <c r="C11" s="125"/>
      <c r="D11" s="116"/>
      <c r="E11" s="125"/>
      <c r="F11" s="116"/>
      <c r="G11" s="125"/>
      <c r="H11" s="116"/>
      <c r="I11" s="125"/>
      <c r="J11" s="116"/>
      <c r="K11" s="114"/>
      <c r="L11" s="116"/>
      <c r="M11" s="125"/>
      <c r="N11" s="116"/>
      <c r="O11" s="125"/>
      <c r="P11" s="116"/>
      <c r="Q11" s="114"/>
      <c r="R11" s="125"/>
      <c r="S11" s="116"/>
      <c r="T11" s="125"/>
      <c r="U11" s="116"/>
      <c r="V11" s="116"/>
      <c r="W11" s="116"/>
      <c r="X11" s="116"/>
    </row>
    <row r="12" spans="1:49" s="3" customFormat="1" ht="72" customHeight="1" thickBot="1">
      <c r="A12" s="120"/>
      <c r="B12" s="123"/>
      <c r="C12" s="126"/>
      <c r="D12" s="117"/>
      <c r="E12" s="126"/>
      <c r="F12" s="117"/>
      <c r="G12" s="126"/>
      <c r="H12" s="117"/>
      <c r="I12" s="126"/>
      <c r="J12" s="117"/>
      <c r="K12" s="114" t="s">
        <v>10</v>
      </c>
      <c r="L12" s="117"/>
      <c r="M12" s="126"/>
      <c r="N12" s="117"/>
      <c r="O12" s="126"/>
      <c r="P12" s="117"/>
      <c r="Q12" s="114" t="s">
        <v>11</v>
      </c>
      <c r="R12" s="126"/>
      <c r="S12" s="117"/>
      <c r="T12" s="126"/>
      <c r="U12" s="117"/>
      <c r="V12" s="117"/>
      <c r="W12" s="117"/>
      <c r="X12" s="117"/>
    </row>
    <row r="13" spans="1:49" s="3" customFormat="1" ht="24.75" thickTop="1" thickBot="1">
      <c r="A13" s="103" t="s">
        <v>12</v>
      </c>
      <c r="B13" s="104" t="s">
        <v>93</v>
      </c>
      <c r="C13" s="105">
        <v>980000000</v>
      </c>
      <c r="D13" s="105">
        <v>980000000</v>
      </c>
      <c r="E13" s="106">
        <v>417000000</v>
      </c>
      <c r="F13" s="106">
        <v>417000000</v>
      </c>
      <c r="G13" s="106">
        <v>460000000</v>
      </c>
      <c r="H13" s="106">
        <v>456697000</v>
      </c>
      <c r="I13" s="106">
        <v>930000000</v>
      </c>
      <c r="J13" s="106">
        <v>891600208.68000007</v>
      </c>
      <c r="K13" s="106"/>
      <c r="L13" s="106">
        <v>736000000</v>
      </c>
      <c r="M13" s="106">
        <f t="shared" ref="M13" si="0">SUM(M14:M18)+M78</f>
        <v>788075000</v>
      </c>
      <c r="N13" s="106">
        <v>738999313.98000002</v>
      </c>
      <c r="O13" s="106">
        <f>SUM(O14:O78)</f>
        <v>749486000</v>
      </c>
      <c r="P13" s="106">
        <v>717617867.5</v>
      </c>
      <c r="Q13" s="106"/>
      <c r="R13" s="106">
        <v>786008000</v>
      </c>
      <c r="S13" s="106">
        <v>747686000</v>
      </c>
      <c r="T13" s="106">
        <v>745360000</v>
      </c>
      <c r="U13" s="106">
        <v>745360000</v>
      </c>
      <c r="V13" s="106">
        <v>745360000</v>
      </c>
      <c r="W13" s="106">
        <v>745360000</v>
      </c>
      <c r="X13" s="106">
        <v>745360000</v>
      </c>
    </row>
    <row r="14" spans="1:49" s="6" customFormat="1" ht="94.5" hidden="1" thickTop="1" thickBot="1">
      <c r="A14" s="103"/>
      <c r="B14" s="107" t="s">
        <v>87</v>
      </c>
      <c r="C14" s="105">
        <v>85000000</v>
      </c>
      <c r="D14" s="106">
        <v>82083104</v>
      </c>
      <c r="E14" s="106">
        <v>85000000</v>
      </c>
      <c r="F14" s="106">
        <v>79696169</v>
      </c>
      <c r="G14" s="106">
        <v>80000000</v>
      </c>
      <c r="H14" s="106">
        <v>76697000</v>
      </c>
      <c r="I14" s="106">
        <v>80000000</v>
      </c>
      <c r="J14" s="106">
        <v>79096208.680000007</v>
      </c>
      <c r="K14" s="106"/>
      <c r="L14" s="106">
        <v>83205869.75</v>
      </c>
      <c r="M14" s="106">
        <v>80000000</v>
      </c>
      <c r="N14" s="106">
        <v>79999313.980000004</v>
      </c>
      <c r="O14" s="106">
        <v>50000000</v>
      </c>
      <c r="P14" s="106">
        <v>49931867.5</v>
      </c>
      <c r="Q14" s="106"/>
      <c r="R14" s="106">
        <v>25000000</v>
      </c>
      <c r="S14" s="106">
        <v>23029531</v>
      </c>
      <c r="T14" s="106">
        <v>25000000</v>
      </c>
      <c r="U14" s="106">
        <v>23797238</v>
      </c>
      <c r="V14" s="106">
        <v>27500000</v>
      </c>
      <c r="W14" s="106">
        <v>27500000</v>
      </c>
      <c r="X14" s="106">
        <v>30000000</v>
      </c>
    </row>
    <row r="15" spans="1:49" s="6" customFormat="1" ht="24.75" hidden="1" thickTop="1" thickBot="1">
      <c r="A15" s="103"/>
      <c r="B15" s="104" t="s">
        <v>74</v>
      </c>
      <c r="C15" s="105">
        <v>895000000</v>
      </c>
      <c r="D15" s="106">
        <v>897916896</v>
      </c>
      <c r="E15" s="106">
        <v>332000000</v>
      </c>
      <c r="F15" s="106">
        <v>337303831</v>
      </c>
      <c r="G15" s="106">
        <v>380000000</v>
      </c>
      <c r="H15" s="106">
        <v>380000000</v>
      </c>
      <c r="I15" s="106">
        <v>450000000</v>
      </c>
      <c r="J15" s="106">
        <v>412500000</v>
      </c>
      <c r="K15" s="106"/>
      <c r="L15" s="106">
        <v>652794130.25</v>
      </c>
      <c r="M15" s="106">
        <v>659000000</v>
      </c>
      <c r="N15" s="106">
        <v>659000000</v>
      </c>
      <c r="O15" s="106">
        <v>667686000</v>
      </c>
      <c r="P15" s="106">
        <v>667686000</v>
      </c>
      <c r="Q15" s="106"/>
      <c r="R15" s="106">
        <v>722686000</v>
      </c>
      <c r="S15" s="106">
        <v>724656469</v>
      </c>
      <c r="T15" s="106">
        <v>720360000</v>
      </c>
      <c r="U15" s="106">
        <v>721562762</v>
      </c>
      <c r="V15" s="106">
        <v>717860000</v>
      </c>
      <c r="W15" s="106">
        <v>717860000</v>
      </c>
      <c r="X15" s="106">
        <v>715860000</v>
      </c>
    </row>
    <row r="16" spans="1:49" s="6" customFormat="1" ht="24.75" thickTop="1" thickBot="1">
      <c r="A16" s="103" t="s">
        <v>13</v>
      </c>
      <c r="B16" s="104" t="s">
        <v>96</v>
      </c>
      <c r="C16" s="105"/>
      <c r="D16" s="106"/>
      <c r="E16" s="106"/>
      <c r="F16" s="106"/>
      <c r="G16" s="106"/>
      <c r="H16" s="106"/>
      <c r="I16" s="106"/>
      <c r="J16" s="106">
        <v>3345342647.21</v>
      </c>
      <c r="K16" s="106"/>
      <c r="L16" s="106">
        <v>3398364394.6900001</v>
      </c>
      <c r="M16" s="106"/>
      <c r="N16" s="106">
        <v>3344394742.9000001</v>
      </c>
      <c r="O16" s="106"/>
      <c r="P16" s="106">
        <v>3794350341.48</v>
      </c>
      <c r="Q16" s="106"/>
      <c r="R16" s="106"/>
      <c r="S16" s="106">
        <v>3914720245.1599998</v>
      </c>
      <c r="T16" s="106"/>
      <c r="U16" s="106">
        <v>3632831178.4000001</v>
      </c>
      <c r="V16" s="106"/>
      <c r="W16" s="106">
        <v>3651851952.1399999</v>
      </c>
      <c r="X16" s="106">
        <v>3622369000</v>
      </c>
    </row>
    <row r="17" spans="1:26" s="6" customFormat="1" ht="24.75" thickTop="1" thickBot="1">
      <c r="A17" s="108"/>
      <c r="B17" s="109" t="s">
        <v>95</v>
      </c>
      <c r="C17" s="110"/>
      <c r="D17" s="111"/>
      <c r="E17" s="111"/>
      <c r="F17" s="111"/>
      <c r="G17" s="111"/>
      <c r="H17" s="111"/>
      <c r="I17" s="111"/>
      <c r="J17" s="112">
        <f>J13/J16</f>
        <v>0.26651984645686155</v>
      </c>
      <c r="K17" s="112" t="e">
        <f t="shared" ref="K17:L17" si="1">K13/K16</f>
        <v>#DIV/0!</v>
      </c>
      <c r="L17" s="112">
        <f t="shared" si="1"/>
        <v>0.21657477377941342</v>
      </c>
      <c r="M17" s="112"/>
      <c r="N17" s="112">
        <f t="shared" ref="N17" si="2">N13/N16</f>
        <v>0.22096653379475087</v>
      </c>
      <c r="O17" s="112"/>
      <c r="P17" s="112">
        <f t="shared" ref="P17" si="3">P13/P16</f>
        <v>0.18912799370552866</v>
      </c>
      <c r="Q17" s="112" t="e">
        <f t="shared" ref="Q17" si="4">Q13/Q16</f>
        <v>#DIV/0!</v>
      </c>
      <c r="R17" s="112" t="e">
        <f t="shared" ref="R17" si="5">R13/R16</f>
        <v>#DIV/0!</v>
      </c>
      <c r="S17" s="112">
        <f t="shared" ref="S17" si="6">S13/S16</f>
        <v>0.19099346905424683</v>
      </c>
      <c r="T17" s="112" t="e">
        <f t="shared" ref="T17" si="7">T13/T16</f>
        <v>#DIV/0!</v>
      </c>
      <c r="U17" s="112">
        <f t="shared" ref="U17" si="8">U13/U16</f>
        <v>0.20517331067618652</v>
      </c>
      <c r="V17" s="112" t="e">
        <f t="shared" ref="V17" si="9">V13/V16</f>
        <v>#DIV/0!</v>
      </c>
      <c r="W17" s="112">
        <f t="shared" ref="W17:X17" si="10">W13/W16</f>
        <v>0.20410465970922398</v>
      </c>
      <c r="X17" s="112">
        <f t="shared" si="10"/>
        <v>0.205765895191793</v>
      </c>
    </row>
    <row r="18" spans="1:26" s="6" customFormat="1" ht="185.25" hidden="1" customHeight="1" thickTop="1" thickBot="1">
      <c r="A18" s="4"/>
      <c r="B18" s="7" t="s">
        <v>75</v>
      </c>
      <c r="C18" s="8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5">
        <v>400000000</v>
      </c>
      <c r="J18" s="5">
        <v>400004000</v>
      </c>
      <c r="K18" s="5"/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/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</row>
    <row r="19" spans="1:26" s="15" customFormat="1" ht="24.75" hidden="1" thickTop="1" thickBot="1">
      <c r="A19" s="10" t="s">
        <v>13</v>
      </c>
      <c r="B19" s="11" t="s">
        <v>88</v>
      </c>
      <c r="C19" s="12"/>
      <c r="D19" s="13">
        <f t="shared" ref="D19:P19" si="11">SUM(D20:D22)</f>
        <v>3075876349</v>
      </c>
      <c r="E19" s="13"/>
      <c r="F19" s="13">
        <f t="shared" si="11"/>
        <v>3413957948</v>
      </c>
      <c r="G19" s="13"/>
      <c r="H19" s="13">
        <f t="shared" si="11"/>
        <v>3774212000</v>
      </c>
      <c r="I19" s="13"/>
      <c r="J19" s="13">
        <f t="shared" si="11"/>
        <v>4586319870.7099991</v>
      </c>
      <c r="K19" s="14">
        <f t="shared" ref="K19:K34" si="12">S19/J19</f>
        <v>0.97847567653524403</v>
      </c>
      <c r="L19" s="13">
        <f t="shared" si="11"/>
        <v>4361065859.96</v>
      </c>
      <c r="M19" s="14"/>
      <c r="N19" s="13">
        <f t="shared" si="11"/>
        <v>4083336723.1699996</v>
      </c>
      <c r="O19" s="14"/>
      <c r="P19" s="13">
        <f t="shared" si="11"/>
        <v>4048733230.1999998</v>
      </c>
      <c r="Q19" s="14">
        <f t="shared" ref="Q19:Q34" si="13">S19/P19</f>
        <v>1.1083966720322347</v>
      </c>
      <c r="R19" s="14"/>
      <c r="S19" s="13">
        <f>SUM(S20:S22)</f>
        <v>4487602438.2999992</v>
      </c>
      <c r="T19" s="13"/>
      <c r="U19" s="13"/>
      <c r="V19" s="13">
        <f>SUM(V20:V22)</f>
        <v>4682667000</v>
      </c>
      <c r="W19" s="13"/>
      <c r="X19" s="13">
        <f>SUM(X20:X22)</f>
        <v>4682667000</v>
      </c>
    </row>
    <row r="20" spans="1:26" s="3" customFormat="1" ht="24" hidden="1" thickTop="1">
      <c r="A20" s="16"/>
      <c r="B20" s="17" t="s">
        <v>14</v>
      </c>
      <c r="C20" s="18"/>
      <c r="D20" s="19">
        <f>SUM(D23,D26,D31,D35:D42,D46:D49,D77,D79,D83,D86:D86,D89)</f>
        <v>3071791946</v>
      </c>
      <c r="E20" s="19"/>
      <c r="F20" s="19">
        <f>SUM(F23,F26,F31,F35:F42,F46:F49,F77,F79,F83,F86:F86,F89)</f>
        <v>3252013518</v>
      </c>
      <c r="G20" s="19"/>
      <c r="H20" s="19">
        <f>SUM(H23,H26,H31,H35:H42,H46:H49,H77,H79,H83,H86:H86,H89)</f>
        <v>3604044000</v>
      </c>
      <c r="I20" s="19"/>
      <c r="J20" s="19">
        <f>SUM(J23,J26,J31,J35:J42,J46:J49,J77,J79,J83,J86:J86,J89)</f>
        <v>4560215667.3799992</v>
      </c>
      <c r="K20" s="20">
        <f t="shared" si="12"/>
        <v>0.97593134237375678</v>
      </c>
      <c r="L20" s="19">
        <f>SUM(L23,L26,L31,L35:L42,L45:L49,L77,L79,L83,L86:L86,L89)</f>
        <v>4087731723.75</v>
      </c>
      <c r="M20" s="20"/>
      <c r="N20" s="19">
        <f>SUM(N23,N26,N31,N35:N42,N45:N49,N77,N79,N83,N86:N86,N89)</f>
        <v>4067735852.2099996</v>
      </c>
      <c r="O20" s="20"/>
      <c r="P20" s="19">
        <f>SUM(P23,P26,P31,P35:P42,P45:P49,P77,P79,P83,P86:P86,P89)</f>
        <v>4010072150.5299997</v>
      </c>
      <c r="Q20" s="20">
        <f t="shared" si="13"/>
        <v>1.1098197814699657</v>
      </c>
      <c r="R20" s="20"/>
      <c r="S20" s="19">
        <f>SUM(S23,S26,S31,S35:S42,S45:S49,S77,S79,S83,S86:S86,S89)</f>
        <v>4450457397.7799997</v>
      </c>
      <c r="T20" s="19"/>
      <c r="U20" s="19"/>
      <c r="V20" s="19">
        <f>SUM(V23,V26,V31,V35:V42,V45:V49,V77,V79,V83,V86:V86,V89)</f>
        <v>4581255000</v>
      </c>
      <c r="W20" s="19"/>
      <c r="X20" s="19">
        <f>SUM(X23,X26,X31,X35:X42,X45:X49,X77,X79,X83,X86:X86,X89)</f>
        <v>4581255000</v>
      </c>
    </row>
    <row r="21" spans="1:26" s="3" customFormat="1" ht="24" hidden="1" thickTop="1">
      <c r="A21" s="21"/>
      <c r="B21" s="22" t="s">
        <v>15</v>
      </c>
      <c r="C21" s="23"/>
      <c r="D21" s="24">
        <f t="shared" ref="D21:S22" si="14">SUM(D33,D80,D84,D90)</f>
        <v>2945227</v>
      </c>
      <c r="E21" s="24"/>
      <c r="F21" s="24">
        <f t="shared" si="14"/>
        <v>116581605</v>
      </c>
      <c r="G21" s="24"/>
      <c r="H21" s="24">
        <f t="shared" si="14"/>
        <v>124824000</v>
      </c>
      <c r="I21" s="24"/>
      <c r="J21" s="24">
        <f t="shared" si="14"/>
        <v>19330330.550000001</v>
      </c>
      <c r="K21" s="25">
        <f t="shared" si="12"/>
        <v>1.6333546148283531</v>
      </c>
      <c r="L21" s="24">
        <f t="shared" si="14"/>
        <v>200768989.81999999</v>
      </c>
      <c r="M21" s="25"/>
      <c r="N21" s="24">
        <f t="shared" si="14"/>
        <v>13260740.34</v>
      </c>
      <c r="O21" s="25"/>
      <c r="P21" s="24">
        <f t="shared" si="14"/>
        <v>32861917.73</v>
      </c>
      <c r="Q21" s="25">
        <f t="shared" si="13"/>
        <v>0.96078642973341777</v>
      </c>
      <c r="R21" s="25"/>
      <c r="S21" s="24">
        <f t="shared" si="14"/>
        <v>31573284.609999999</v>
      </c>
      <c r="T21" s="24"/>
      <c r="U21" s="24"/>
      <c r="V21" s="24">
        <f>SUM(V33,V80,V84,V90)</f>
        <v>86200000</v>
      </c>
      <c r="W21" s="24"/>
      <c r="X21" s="24">
        <f>SUM(X33,X80,X84,X90)</f>
        <v>86200000</v>
      </c>
    </row>
    <row r="22" spans="1:26" s="3" customFormat="1" ht="24.75" hidden="1" thickTop="1" thickBot="1">
      <c r="A22" s="26"/>
      <c r="B22" s="27" t="s">
        <v>16</v>
      </c>
      <c r="C22" s="28"/>
      <c r="D22" s="29">
        <f t="shared" si="14"/>
        <v>1139176</v>
      </c>
      <c r="E22" s="29"/>
      <c r="F22" s="29">
        <f t="shared" si="14"/>
        <v>45362825</v>
      </c>
      <c r="G22" s="29"/>
      <c r="H22" s="29">
        <f t="shared" si="14"/>
        <v>45344000</v>
      </c>
      <c r="I22" s="29"/>
      <c r="J22" s="29">
        <f t="shared" si="14"/>
        <v>6773872.7800000003</v>
      </c>
      <c r="K22" s="30">
        <f t="shared" si="12"/>
        <v>0.82253624934479508</v>
      </c>
      <c r="L22" s="29">
        <f t="shared" si="14"/>
        <v>72565146.390000001</v>
      </c>
      <c r="M22" s="30"/>
      <c r="N22" s="29">
        <f t="shared" si="14"/>
        <v>2340130.62</v>
      </c>
      <c r="O22" s="30"/>
      <c r="P22" s="29">
        <f t="shared" si="14"/>
        <v>5799161.9400000004</v>
      </c>
      <c r="Q22" s="30">
        <f t="shared" si="13"/>
        <v>0.96078639769800944</v>
      </c>
      <c r="R22" s="30"/>
      <c r="S22" s="29">
        <f t="shared" si="14"/>
        <v>5571755.9100000001</v>
      </c>
      <c r="T22" s="29"/>
      <c r="U22" s="29"/>
      <c r="V22" s="29">
        <f>SUM(V34,V81,V85,V91)</f>
        <v>15212000</v>
      </c>
      <c r="W22" s="29"/>
      <c r="X22" s="29">
        <f>SUM(X34,X81,X85,X91)</f>
        <v>15212000</v>
      </c>
    </row>
    <row r="23" spans="1:26" s="3" customFormat="1" ht="24.75" hidden="1" thickTop="1" thickBot="1">
      <c r="A23" s="31" t="s">
        <v>17</v>
      </c>
      <c r="B23" s="32" t="s">
        <v>18</v>
      </c>
      <c r="C23" s="33"/>
      <c r="D23" s="34">
        <f t="shared" ref="D23:P23" si="15">SUM(D24:D25)</f>
        <v>109244080</v>
      </c>
      <c r="E23" s="34"/>
      <c r="F23" s="34">
        <f t="shared" si="15"/>
        <v>99155823</v>
      </c>
      <c r="G23" s="34"/>
      <c r="H23" s="34">
        <f t="shared" si="15"/>
        <v>94957000</v>
      </c>
      <c r="I23" s="34"/>
      <c r="J23" s="34">
        <f t="shared" si="15"/>
        <v>111880618.91</v>
      </c>
      <c r="K23" s="35">
        <f t="shared" si="12"/>
        <v>0.82488972405703331</v>
      </c>
      <c r="L23" s="34">
        <f t="shared" si="15"/>
        <v>80440235.719999999</v>
      </c>
      <c r="M23" s="35"/>
      <c r="N23" s="34">
        <f t="shared" si="15"/>
        <v>77639149.979999989</v>
      </c>
      <c r="O23" s="35"/>
      <c r="P23" s="34">
        <f t="shared" si="15"/>
        <v>135399062.04000002</v>
      </c>
      <c r="Q23" s="35">
        <f t="shared" si="13"/>
        <v>0.68160865717618957</v>
      </c>
      <c r="R23" s="35"/>
      <c r="S23" s="34">
        <f>SUM(S24:S25)</f>
        <v>92289172.859999999</v>
      </c>
      <c r="T23" s="34"/>
      <c r="U23" s="34"/>
      <c r="V23" s="34">
        <v>133250000</v>
      </c>
      <c r="W23" s="34"/>
      <c r="X23" s="34">
        <v>133250000</v>
      </c>
    </row>
    <row r="24" spans="1:26" s="3" customFormat="1" ht="24" hidden="1" thickTop="1">
      <c r="A24" s="36"/>
      <c r="B24" s="37" t="s">
        <v>19</v>
      </c>
      <c r="C24" s="38"/>
      <c r="D24" s="39">
        <v>106580136</v>
      </c>
      <c r="E24" s="39"/>
      <c r="F24" s="39">
        <v>96737389</v>
      </c>
      <c r="G24" s="39"/>
      <c r="H24" s="39">
        <v>92641000</v>
      </c>
      <c r="I24" s="39"/>
      <c r="J24" s="39">
        <v>109151816.91</v>
      </c>
      <c r="K24" s="40">
        <f t="shared" si="12"/>
        <v>0.82488974117801517</v>
      </c>
      <c r="L24" s="39">
        <v>78478183.879999995</v>
      </c>
      <c r="M24" s="40"/>
      <c r="N24" s="39">
        <v>75748960.599999994</v>
      </c>
      <c r="O24" s="40"/>
      <c r="P24" s="39">
        <v>132096232.04000001</v>
      </c>
      <c r="Q24" s="40">
        <f t="shared" si="13"/>
        <v>0.68161076670783138</v>
      </c>
      <c r="R24" s="40"/>
      <c r="S24" s="39">
        <v>90038214</v>
      </c>
      <c r="T24" s="39"/>
      <c r="U24" s="39"/>
      <c r="V24" s="39">
        <v>90187000</v>
      </c>
      <c r="W24" s="39"/>
      <c r="X24" s="39">
        <v>90187000</v>
      </c>
    </row>
    <row r="25" spans="1:26" s="3" customFormat="1" ht="24.75" hidden="1" thickTop="1" thickBot="1">
      <c r="A25" s="31"/>
      <c r="B25" s="41" t="s">
        <v>20</v>
      </c>
      <c r="C25" s="42"/>
      <c r="D25" s="43">
        <v>2663944</v>
      </c>
      <c r="E25" s="43"/>
      <c r="F25" s="43">
        <v>2418434</v>
      </c>
      <c r="G25" s="43"/>
      <c r="H25" s="43">
        <v>2316000</v>
      </c>
      <c r="I25" s="43"/>
      <c r="J25" s="43">
        <v>2728802</v>
      </c>
      <c r="K25" s="44">
        <f t="shared" si="12"/>
        <v>0.82488903921940837</v>
      </c>
      <c r="L25" s="43">
        <v>1962051.84</v>
      </c>
      <c r="M25" s="44"/>
      <c r="N25" s="43">
        <v>1890189.38</v>
      </c>
      <c r="O25" s="44"/>
      <c r="P25" s="43">
        <v>3302830</v>
      </c>
      <c r="Q25" s="44">
        <f t="shared" si="13"/>
        <v>0.68152428674803123</v>
      </c>
      <c r="R25" s="44"/>
      <c r="S25" s="43">
        <v>2250958.86</v>
      </c>
      <c r="T25" s="43"/>
      <c r="U25" s="43"/>
      <c r="V25" s="43">
        <v>2255000</v>
      </c>
      <c r="W25" s="43"/>
      <c r="X25" s="43">
        <v>2255000</v>
      </c>
    </row>
    <row r="26" spans="1:26" s="3" customFormat="1" ht="24.75" hidden="1" thickTop="1" thickBot="1">
      <c r="A26" s="45" t="s">
        <v>21</v>
      </c>
      <c r="B26" s="46" t="s">
        <v>22</v>
      </c>
      <c r="C26" s="47"/>
      <c r="D26" s="48">
        <f t="shared" ref="D26:P26" si="16">SUM(D27:D28)</f>
        <v>684533986</v>
      </c>
      <c r="E26" s="48"/>
      <c r="F26" s="48">
        <f t="shared" si="16"/>
        <v>776280066</v>
      </c>
      <c r="G26" s="48"/>
      <c r="H26" s="48">
        <f t="shared" si="16"/>
        <v>790667000</v>
      </c>
      <c r="I26" s="48"/>
      <c r="J26" s="48">
        <f t="shared" si="16"/>
        <v>945553108.76999998</v>
      </c>
      <c r="K26" s="49">
        <f t="shared" si="12"/>
        <v>0.94442403551677978</v>
      </c>
      <c r="L26" s="48">
        <f t="shared" si="16"/>
        <v>731372415.47000003</v>
      </c>
      <c r="M26" s="49"/>
      <c r="N26" s="48">
        <f t="shared" si="16"/>
        <v>632852581.99000001</v>
      </c>
      <c r="O26" s="49"/>
      <c r="P26" s="48">
        <f t="shared" si="16"/>
        <v>633579209</v>
      </c>
      <c r="Q26" s="49">
        <f t="shared" si="13"/>
        <v>1.4094576812099906</v>
      </c>
      <c r="R26" s="49"/>
      <c r="S26" s="48">
        <f>SUM(S27:S28)</f>
        <v>893003082.77999997</v>
      </c>
      <c r="T26" s="48"/>
      <c r="U26" s="48"/>
      <c r="V26" s="48">
        <v>666750000</v>
      </c>
      <c r="W26" s="48"/>
      <c r="X26" s="48">
        <v>666750000</v>
      </c>
    </row>
    <row r="27" spans="1:26" s="3" customFormat="1" ht="24" hidden="1" thickTop="1">
      <c r="A27" s="36"/>
      <c r="B27" s="37" t="s">
        <v>19</v>
      </c>
      <c r="C27" s="38"/>
      <c r="D27" s="39">
        <v>667839155</v>
      </c>
      <c r="E27" s="39"/>
      <c r="F27" s="39">
        <v>757351771</v>
      </c>
      <c r="G27" s="39"/>
      <c r="H27" s="39">
        <v>771382000</v>
      </c>
      <c r="I27" s="39"/>
      <c r="J27" s="39">
        <v>922490694.76999998</v>
      </c>
      <c r="K27" s="40">
        <f t="shared" si="12"/>
        <v>0.94442422683430705</v>
      </c>
      <c r="L27" s="39">
        <v>713533918.01999998</v>
      </c>
      <c r="M27" s="40"/>
      <c r="N27" s="39">
        <v>617430744.38999999</v>
      </c>
      <c r="O27" s="40"/>
      <c r="P27" s="39">
        <v>618125254.78999996</v>
      </c>
      <c r="Q27" s="40">
        <f t="shared" si="13"/>
        <v>1.4094595786512338</v>
      </c>
      <c r="R27" s="40"/>
      <c r="S27" s="39">
        <v>871222561.16999996</v>
      </c>
      <c r="T27" s="39"/>
      <c r="U27" s="39"/>
      <c r="V27" s="39">
        <v>874331000</v>
      </c>
      <c r="W27" s="39"/>
      <c r="X27" s="39">
        <v>874331000</v>
      </c>
    </row>
    <row r="28" spans="1:26" s="3" customFormat="1" ht="24.75" hidden="1" thickTop="1" thickBot="1">
      <c r="A28" s="31"/>
      <c r="B28" s="41" t="s">
        <v>20</v>
      </c>
      <c r="C28" s="42"/>
      <c r="D28" s="43">
        <v>16694831</v>
      </c>
      <c r="E28" s="43"/>
      <c r="F28" s="43">
        <v>18928295</v>
      </c>
      <c r="G28" s="43"/>
      <c r="H28" s="43">
        <v>19285000</v>
      </c>
      <c r="I28" s="43"/>
      <c r="J28" s="43">
        <v>23062414</v>
      </c>
      <c r="K28" s="44">
        <f t="shared" si="12"/>
        <v>0.94441638286434371</v>
      </c>
      <c r="L28" s="43">
        <v>17838497.449999999</v>
      </c>
      <c r="M28" s="44"/>
      <c r="N28" s="43">
        <v>15421837.6</v>
      </c>
      <c r="O28" s="44"/>
      <c r="P28" s="43">
        <v>15453954.210000001</v>
      </c>
      <c r="Q28" s="44">
        <f t="shared" si="13"/>
        <v>1.409381787601401</v>
      </c>
      <c r="R28" s="44"/>
      <c r="S28" s="43">
        <v>21780521.609999999</v>
      </c>
      <c r="T28" s="43"/>
      <c r="U28" s="43"/>
      <c r="V28" s="43">
        <v>21858000</v>
      </c>
      <c r="W28" s="43"/>
      <c r="X28" s="43">
        <v>21858000</v>
      </c>
    </row>
    <row r="29" spans="1:26" s="3" customFormat="1" ht="24.75" hidden="1" thickTop="1" thickBot="1">
      <c r="A29" s="45" t="s">
        <v>23</v>
      </c>
      <c r="B29" s="46" t="s">
        <v>24</v>
      </c>
      <c r="C29" s="47"/>
      <c r="D29" s="48">
        <f t="shared" ref="D29:N29" si="17">IF((SUM(D30,D49,D77)=0),"",SUM(D30,D49,D77))</f>
        <v>2282098283</v>
      </c>
      <c r="E29" s="48"/>
      <c r="F29" s="48">
        <f t="shared" si="17"/>
        <v>2538522059</v>
      </c>
      <c r="G29" s="48"/>
      <c r="H29" s="48">
        <f t="shared" si="17"/>
        <v>2888588000</v>
      </c>
      <c r="I29" s="48"/>
      <c r="J29" s="48">
        <f t="shared" si="17"/>
        <v>3528886143.0300007</v>
      </c>
      <c r="K29" s="49">
        <f t="shared" si="12"/>
        <v>0.99246902300248729</v>
      </c>
      <c r="L29" s="48">
        <f t="shared" si="17"/>
        <v>3549253208.7699995</v>
      </c>
      <c r="M29" s="49"/>
      <c r="N29" s="48">
        <f t="shared" si="17"/>
        <v>3372844991.1999998</v>
      </c>
      <c r="O29" s="49"/>
      <c r="P29" s="50">
        <f>IF((SUM(P30,P49,P77)=0),"0",SUM(P30,P49,P77))</f>
        <v>3279754959.1599998</v>
      </c>
      <c r="Q29" s="51">
        <f t="shared" si="13"/>
        <v>1.0678572717386792</v>
      </c>
      <c r="R29" s="51"/>
      <c r="S29" s="50">
        <f>IF((SUM(S30,S49,S77)=0),"0",SUM(S30,S49,S77))</f>
        <v>3502310182.6600003</v>
      </c>
      <c r="T29" s="50"/>
      <c r="U29" s="50"/>
      <c r="V29" s="50">
        <f>IF((SUM(V30,V49,V77)=0),"0",SUM(V30,V49,V77))</f>
        <v>3882667000</v>
      </c>
      <c r="W29" s="50"/>
      <c r="X29" s="50">
        <f>IF((SUM(X30,X49,X77)=0),"0",SUM(X30,X49,X77))</f>
        <v>3882667000</v>
      </c>
    </row>
    <row r="30" spans="1:26" s="3" customFormat="1" ht="24.75" hidden="1" thickTop="1" thickBot="1">
      <c r="A30" s="52" t="s">
        <v>25</v>
      </c>
      <c r="B30" s="53" t="s">
        <v>26</v>
      </c>
      <c r="C30" s="54"/>
      <c r="D30" s="48">
        <f>IF((SUM(D31,D32,D35,D36:D42,D46:D46)=0),"",SUM(D31,D32,D35,D36:D42,D46:D46))</f>
        <v>2023048609</v>
      </c>
      <c r="E30" s="48"/>
      <c r="F30" s="48">
        <f>IF((SUM(F31,F32,F35,F36:F42,F46:F46)=0),"",SUM(F31,F32,F35,F36:F42,F46:F46))</f>
        <v>2247620975</v>
      </c>
      <c r="G30" s="48"/>
      <c r="H30" s="48">
        <f>IF((SUM(H31,H32,H35,H36:H42,H46:H46)=0),"",SUM(H31,H32,H35,H36:H42,H46:H46))</f>
        <v>2470618000</v>
      </c>
      <c r="I30" s="48"/>
      <c r="J30" s="48">
        <f>IF((SUM(J31,J32,J35,J36:J42,J46:J46)=0),"",SUM(J31,J32,J35,J36:J42,J46:J46))</f>
        <v>2847374624.3600006</v>
      </c>
      <c r="K30" s="49">
        <f t="shared" si="12"/>
        <v>1.1778923643438211</v>
      </c>
      <c r="L30" s="48">
        <f>IF((SUM(L31,L32,L35,L36:L42,L45,L46:L46)=0),"",SUM(L31,L32,L35,L36:L42,L45,L46:L46))</f>
        <v>3236880213.5399995</v>
      </c>
      <c r="M30" s="49"/>
      <c r="N30" s="48">
        <f>IF((SUM(N31,N32,N35,N36:N42,N45,N46:N46)=0),"",SUM(N31,N32,N35,N36:N42,N45,N46:N46))</f>
        <v>3276510570.52</v>
      </c>
      <c r="O30" s="49"/>
      <c r="P30" s="50">
        <f>IF((SUM(P31,P32,P35,P36:P42,P45,P46:P47)=0),"0",SUM(P31,P32,P35,P36:P42,P45,P46:P47))</f>
        <v>3183182939.1700001</v>
      </c>
      <c r="Q30" s="51">
        <f t="shared" si="13"/>
        <v>1.0536311900862707</v>
      </c>
      <c r="R30" s="51"/>
      <c r="S30" s="50">
        <f>IF((SUM(S31,S32,S35,S36:S42,S45,S46:S48)=0),"0",SUM(S31,S32,S35,S36:S42,S45,S46:S48))</f>
        <v>3353900828.4600005</v>
      </c>
      <c r="T30" s="50"/>
      <c r="U30" s="50"/>
      <c r="V30" s="50">
        <f>IF((SUM(V31,V32,V35,V36:V42,V45,V46:V48)=0),"0",SUM(V31,V32,V35,V36:V42,V45,V46:V48))</f>
        <v>3782667000</v>
      </c>
      <c r="W30" s="50"/>
      <c r="X30" s="50">
        <f>IF((SUM(X31,X32,X35,X36:X42,X45,X46:X48)=0),"0",SUM(X31,X32,X35,X36:X42,X45,X46:X48))</f>
        <v>3782667000</v>
      </c>
      <c r="Z30" s="55"/>
    </row>
    <row r="31" spans="1:26" s="3" customFormat="1" ht="24" hidden="1" thickTop="1">
      <c r="A31" s="56">
        <v>1</v>
      </c>
      <c r="B31" s="57" t="s">
        <v>77</v>
      </c>
      <c r="C31" s="58"/>
      <c r="D31" s="59">
        <v>82781215</v>
      </c>
      <c r="E31" s="59"/>
      <c r="F31" s="60">
        <v>110798158</v>
      </c>
      <c r="G31" s="60"/>
      <c r="H31" s="60">
        <v>42520000</v>
      </c>
      <c r="I31" s="60"/>
      <c r="J31" s="60">
        <v>68214479.75</v>
      </c>
      <c r="K31" s="61">
        <f t="shared" si="12"/>
        <v>0.79367533562403225</v>
      </c>
      <c r="L31" s="60">
        <v>42676235.299999997</v>
      </c>
      <c r="M31" s="61"/>
      <c r="N31" s="60">
        <v>1548040.91</v>
      </c>
      <c r="O31" s="61"/>
      <c r="P31" s="60">
        <v>39286264.159999996</v>
      </c>
      <c r="Q31" s="61">
        <f t="shared" si="13"/>
        <v>1.3780936229900869</v>
      </c>
      <c r="R31" s="61"/>
      <c r="S31" s="60">
        <v>54140150.109999999</v>
      </c>
      <c r="T31" s="60"/>
      <c r="U31" s="60"/>
      <c r="V31" s="60">
        <v>65000000</v>
      </c>
      <c r="W31" s="60"/>
      <c r="X31" s="60">
        <v>65000000</v>
      </c>
    </row>
    <row r="32" spans="1:26" s="3" customFormat="1" ht="24" hidden="1" thickTop="1">
      <c r="A32" s="56">
        <v>2</v>
      </c>
      <c r="B32" s="57" t="s">
        <v>78</v>
      </c>
      <c r="C32" s="58"/>
      <c r="D32" s="60">
        <f t="shared" ref="D32:N32" si="18">SUM(D33:D34)</f>
        <v>4084403</v>
      </c>
      <c r="E32" s="60"/>
      <c r="F32" s="60">
        <f t="shared" si="18"/>
        <v>161944430</v>
      </c>
      <c r="G32" s="60"/>
      <c r="H32" s="60">
        <f t="shared" si="18"/>
        <v>170168000</v>
      </c>
      <c r="I32" s="60"/>
      <c r="J32" s="60">
        <f t="shared" si="18"/>
        <v>26104203.330000002</v>
      </c>
      <c r="K32" s="61">
        <f t="shared" si="12"/>
        <v>1.4229524667129534</v>
      </c>
      <c r="L32" s="60">
        <f t="shared" si="18"/>
        <v>273334136.20999998</v>
      </c>
      <c r="M32" s="61"/>
      <c r="N32" s="60">
        <f t="shared" si="18"/>
        <v>15600870.960000001</v>
      </c>
      <c r="O32" s="61"/>
      <c r="P32" s="60">
        <v>38661079.670000002</v>
      </c>
      <c r="Q32" s="61">
        <f t="shared" si="13"/>
        <v>0.9607864249281064</v>
      </c>
      <c r="R32" s="61"/>
      <c r="S32" s="60">
        <v>37145040.519999996</v>
      </c>
      <c r="T32" s="60"/>
      <c r="U32" s="60"/>
      <c r="V32" s="60">
        <v>101412000</v>
      </c>
      <c r="W32" s="60"/>
      <c r="X32" s="60">
        <v>101412000</v>
      </c>
    </row>
    <row r="33" spans="1:28" s="3" customFormat="1" ht="24" hidden="1" thickTop="1">
      <c r="A33" s="56">
        <v>3</v>
      </c>
      <c r="B33" s="57" t="s">
        <v>15</v>
      </c>
      <c r="C33" s="58"/>
      <c r="D33" s="62">
        <v>2945227</v>
      </c>
      <c r="E33" s="62"/>
      <c r="F33" s="62">
        <v>116581605</v>
      </c>
      <c r="G33" s="62"/>
      <c r="H33" s="62">
        <v>124824000</v>
      </c>
      <c r="I33" s="62"/>
      <c r="J33" s="62">
        <v>19330330.550000001</v>
      </c>
      <c r="K33" s="61">
        <f t="shared" si="12"/>
        <v>1.6333546148283531</v>
      </c>
      <c r="L33" s="62">
        <v>200768989.81999999</v>
      </c>
      <c r="M33" s="61"/>
      <c r="N33" s="62">
        <v>13260740.34</v>
      </c>
      <c r="O33" s="61"/>
      <c r="P33" s="62">
        <v>32861917.73</v>
      </c>
      <c r="Q33" s="61">
        <f t="shared" si="13"/>
        <v>0.96078642973341777</v>
      </c>
      <c r="R33" s="61"/>
      <c r="S33" s="62">
        <v>31573284.609999999</v>
      </c>
      <c r="T33" s="62"/>
      <c r="U33" s="62"/>
      <c r="V33" s="62">
        <v>86200000</v>
      </c>
      <c r="W33" s="62"/>
      <c r="X33" s="62">
        <v>86200000</v>
      </c>
    </row>
    <row r="34" spans="1:28" s="3" customFormat="1" ht="24" hidden="1" thickTop="1">
      <c r="A34" s="56">
        <v>4</v>
      </c>
      <c r="B34" s="57" t="s">
        <v>16</v>
      </c>
      <c r="C34" s="58"/>
      <c r="D34" s="62">
        <v>1139176</v>
      </c>
      <c r="E34" s="62"/>
      <c r="F34" s="62">
        <v>45362825</v>
      </c>
      <c r="G34" s="62"/>
      <c r="H34" s="62">
        <v>45344000</v>
      </c>
      <c r="I34" s="62"/>
      <c r="J34" s="62">
        <v>6773872.7800000003</v>
      </c>
      <c r="K34" s="61">
        <f t="shared" si="12"/>
        <v>0.82253624934479508</v>
      </c>
      <c r="L34" s="63">
        <v>72565146.390000001</v>
      </c>
      <c r="M34" s="64"/>
      <c r="N34" s="62">
        <v>2340130.62</v>
      </c>
      <c r="O34" s="61"/>
      <c r="P34" s="62">
        <v>5799161.9400000004</v>
      </c>
      <c r="Q34" s="61">
        <f t="shared" si="13"/>
        <v>0.96078639769800944</v>
      </c>
      <c r="R34" s="61"/>
      <c r="S34" s="62">
        <v>5571755.9100000001</v>
      </c>
      <c r="T34" s="62"/>
      <c r="U34" s="62"/>
      <c r="V34" s="62">
        <v>15212000</v>
      </c>
      <c r="W34" s="62"/>
      <c r="X34" s="62">
        <v>15212000</v>
      </c>
    </row>
    <row r="35" spans="1:28" s="3" customFormat="1" ht="24" hidden="1" thickTop="1">
      <c r="A35" s="56">
        <v>3</v>
      </c>
      <c r="B35" s="57" t="s">
        <v>79</v>
      </c>
      <c r="C35" s="58"/>
      <c r="D35" s="59">
        <v>1600000</v>
      </c>
      <c r="E35" s="59"/>
      <c r="F35" s="59">
        <v>2048693</v>
      </c>
      <c r="G35" s="59"/>
      <c r="H35" s="59">
        <v>3777000</v>
      </c>
      <c r="I35" s="59"/>
      <c r="J35" s="59">
        <v>2049560.95</v>
      </c>
      <c r="K35" s="64"/>
      <c r="L35" s="59">
        <v>1600000</v>
      </c>
      <c r="M35" s="64"/>
      <c r="N35" s="59">
        <v>1600000</v>
      </c>
      <c r="O35" s="64"/>
      <c r="P35" s="65" t="s">
        <v>27</v>
      </c>
      <c r="Q35" s="66"/>
      <c r="R35" s="66"/>
      <c r="S35" s="65" t="s">
        <v>27</v>
      </c>
      <c r="T35" s="65"/>
      <c r="U35" s="65"/>
      <c r="V35" s="65" t="s">
        <v>27</v>
      </c>
      <c r="W35" s="65"/>
      <c r="X35" s="65" t="s">
        <v>27</v>
      </c>
      <c r="AB35" s="55">
        <f>3183182939.17-P30</f>
        <v>0</v>
      </c>
    </row>
    <row r="36" spans="1:28" s="3" customFormat="1" ht="24" hidden="1" thickTop="1">
      <c r="A36" s="56">
        <v>4</v>
      </c>
      <c r="B36" s="57" t="s">
        <v>80</v>
      </c>
      <c r="C36" s="58"/>
      <c r="D36" s="59">
        <v>164297379</v>
      </c>
      <c r="E36" s="59"/>
      <c r="F36" s="59">
        <v>157936600</v>
      </c>
      <c r="G36" s="59"/>
      <c r="H36" s="59">
        <v>153393000</v>
      </c>
      <c r="I36" s="59"/>
      <c r="J36" s="59">
        <v>158263873</v>
      </c>
      <c r="K36" s="64">
        <f>S36/J36</f>
        <v>0.29102701157831518</v>
      </c>
      <c r="L36" s="59">
        <v>166567202.09</v>
      </c>
      <c r="M36" s="64"/>
      <c r="N36" s="59">
        <v>159998627.94999999</v>
      </c>
      <c r="O36" s="64"/>
      <c r="P36" s="59">
        <v>99863735</v>
      </c>
      <c r="Q36" s="64">
        <f>S36/P36</f>
        <v>0.46121910020689694</v>
      </c>
      <c r="R36" s="64"/>
      <c r="S36" s="59">
        <v>46059062</v>
      </c>
      <c r="T36" s="59"/>
      <c r="U36" s="59"/>
      <c r="V36" s="59">
        <v>50000000</v>
      </c>
      <c r="W36" s="59"/>
      <c r="X36" s="59">
        <v>50000000</v>
      </c>
    </row>
    <row r="37" spans="1:28" s="3" customFormat="1" ht="24" hidden="1" thickTop="1">
      <c r="A37" s="56">
        <v>5</v>
      </c>
      <c r="B37" s="57" t="s">
        <v>28</v>
      </c>
      <c r="C37" s="58"/>
      <c r="D37" s="59">
        <v>5964403</v>
      </c>
      <c r="E37" s="59"/>
      <c r="F37" s="59">
        <v>5750929</v>
      </c>
      <c r="G37" s="59"/>
      <c r="H37" s="59">
        <v>5380000</v>
      </c>
      <c r="I37" s="59"/>
      <c r="J37" s="59">
        <v>4662370</v>
      </c>
      <c r="K37" s="64"/>
      <c r="L37" s="65" t="s">
        <v>27</v>
      </c>
      <c r="M37" s="66"/>
      <c r="N37" s="65" t="s">
        <v>27</v>
      </c>
      <c r="O37" s="66"/>
      <c r="P37" s="65" t="s">
        <v>27</v>
      </c>
      <c r="Q37" s="66"/>
      <c r="R37" s="66"/>
      <c r="S37" s="65" t="s">
        <v>27</v>
      </c>
      <c r="T37" s="65"/>
      <c r="U37" s="65"/>
      <c r="V37" s="65" t="s">
        <v>27</v>
      </c>
      <c r="W37" s="65"/>
      <c r="X37" s="65" t="s">
        <v>27</v>
      </c>
    </row>
    <row r="38" spans="1:28" s="3" customFormat="1" ht="47.25" hidden="1" thickTop="1">
      <c r="A38" s="56">
        <v>6</v>
      </c>
      <c r="B38" s="67" t="s">
        <v>81</v>
      </c>
      <c r="C38" s="68"/>
      <c r="D38" s="65" t="s">
        <v>27</v>
      </c>
      <c r="E38" s="65"/>
      <c r="F38" s="65" t="s">
        <v>27</v>
      </c>
      <c r="G38" s="65"/>
      <c r="H38" s="65" t="s">
        <v>27</v>
      </c>
      <c r="I38" s="65"/>
      <c r="J38" s="65" t="s">
        <v>27</v>
      </c>
      <c r="K38" s="66"/>
      <c r="L38" s="65" t="s">
        <v>27</v>
      </c>
      <c r="M38" s="66"/>
      <c r="N38" s="59">
        <v>9734.99</v>
      </c>
      <c r="O38" s="64"/>
      <c r="P38" s="59">
        <v>1250</v>
      </c>
      <c r="Q38" s="64">
        <f t="shared" ref="Q38:Q46" si="19">S38/P38</f>
        <v>0.504</v>
      </c>
      <c r="R38" s="64"/>
      <c r="S38" s="59">
        <v>630</v>
      </c>
      <c r="T38" s="59"/>
      <c r="U38" s="59"/>
      <c r="V38" s="59">
        <v>30000</v>
      </c>
      <c r="W38" s="59"/>
      <c r="X38" s="59">
        <v>30000</v>
      </c>
    </row>
    <row r="39" spans="1:28" s="3" customFormat="1" ht="24" hidden="1" thickTop="1">
      <c r="A39" s="56">
        <v>7</v>
      </c>
      <c r="B39" s="57" t="s">
        <v>29</v>
      </c>
      <c r="C39" s="58"/>
      <c r="D39" s="59">
        <v>375965105</v>
      </c>
      <c r="E39" s="59"/>
      <c r="F39" s="59">
        <v>395303850</v>
      </c>
      <c r="G39" s="59"/>
      <c r="H39" s="59">
        <v>477906000</v>
      </c>
      <c r="I39" s="59"/>
      <c r="J39" s="59">
        <v>988130186.61000001</v>
      </c>
      <c r="K39" s="64">
        <f>S39/J39</f>
        <v>7.7294326117115966E-2</v>
      </c>
      <c r="L39" s="59">
        <v>291293818.13</v>
      </c>
      <c r="M39" s="64"/>
      <c r="N39" s="59">
        <v>140880763.03999999</v>
      </c>
      <c r="O39" s="64"/>
      <c r="P39" s="59">
        <v>126549222.58</v>
      </c>
      <c r="Q39" s="64">
        <f t="shared" si="19"/>
        <v>0.60353477747931028</v>
      </c>
      <c r="R39" s="64"/>
      <c r="S39" s="59">
        <v>76376856.890000001</v>
      </c>
      <c r="T39" s="59"/>
      <c r="U39" s="59"/>
      <c r="V39" s="59">
        <v>74676000</v>
      </c>
      <c r="W39" s="59"/>
      <c r="X39" s="59">
        <v>74676000</v>
      </c>
    </row>
    <row r="40" spans="1:28" s="3" customFormat="1" ht="24" hidden="1" thickTop="1">
      <c r="A40" s="56">
        <v>8</v>
      </c>
      <c r="B40" s="57" t="s">
        <v>82</v>
      </c>
      <c r="C40" s="58"/>
      <c r="D40" s="65" t="s">
        <v>27</v>
      </c>
      <c r="E40" s="65"/>
      <c r="F40" s="65" t="s">
        <v>27</v>
      </c>
      <c r="G40" s="65"/>
      <c r="H40" s="65" t="s">
        <v>27</v>
      </c>
      <c r="I40" s="65"/>
      <c r="J40" s="65" t="s">
        <v>27</v>
      </c>
      <c r="K40" s="66"/>
      <c r="L40" s="59">
        <v>159809593.88</v>
      </c>
      <c r="M40" s="64"/>
      <c r="N40" s="59">
        <v>90469902.040000007</v>
      </c>
      <c r="O40" s="64"/>
      <c r="P40" s="59">
        <v>121191207.81</v>
      </c>
      <c r="Q40" s="64">
        <f t="shared" si="19"/>
        <v>1.3397731411717333</v>
      </c>
      <c r="R40" s="64"/>
      <c r="S40" s="59">
        <v>162368725.16999999</v>
      </c>
      <c r="T40" s="59"/>
      <c r="U40" s="59"/>
      <c r="V40" s="59">
        <v>145845000</v>
      </c>
      <c r="W40" s="59"/>
      <c r="X40" s="59">
        <v>145845000</v>
      </c>
    </row>
    <row r="41" spans="1:28" s="3" customFormat="1" ht="24" hidden="1" thickTop="1">
      <c r="A41" s="56">
        <v>9</v>
      </c>
      <c r="B41" s="57" t="s">
        <v>83</v>
      </c>
      <c r="C41" s="58"/>
      <c r="D41" s="59">
        <v>7988871</v>
      </c>
      <c r="E41" s="59"/>
      <c r="F41" s="59">
        <v>4013730</v>
      </c>
      <c r="G41" s="59"/>
      <c r="H41" s="59">
        <v>3492000</v>
      </c>
      <c r="I41" s="59"/>
      <c r="J41" s="59">
        <v>4627621.8</v>
      </c>
      <c r="K41" s="64">
        <f>S41/J41</f>
        <v>0.5447231815702831</v>
      </c>
      <c r="L41" s="59">
        <v>4606536.17</v>
      </c>
      <c r="M41" s="64"/>
      <c r="N41" s="59">
        <v>4997770.1500000004</v>
      </c>
      <c r="O41" s="64"/>
      <c r="P41" s="59">
        <v>962812.78</v>
      </c>
      <c r="Q41" s="64">
        <f t="shared" si="19"/>
        <v>2.6181339948561964</v>
      </c>
      <c r="R41" s="64"/>
      <c r="S41" s="59">
        <v>2520772.87</v>
      </c>
      <c r="T41" s="59"/>
      <c r="U41" s="59"/>
      <c r="V41" s="59">
        <v>7000000</v>
      </c>
      <c r="W41" s="59"/>
      <c r="X41" s="59">
        <v>7000000</v>
      </c>
    </row>
    <row r="42" spans="1:28" s="3" customFormat="1" ht="24" hidden="1" thickTop="1">
      <c r="A42" s="56">
        <v>10</v>
      </c>
      <c r="B42" s="57" t="s">
        <v>84</v>
      </c>
      <c r="C42" s="58"/>
      <c r="D42" s="59">
        <f t="shared" ref="D42:N42" si="20">SUM(D43:D44)</f>
        <v>1380090554</v>
      </c>
      <c r="E42" s="59"/>
      <c r="F42" s="59">
        <f t="shared" si="20"/>
        <v>1409163987</v>
      </c>
      <c r="G42" s="59"/>
      <c r="H42" s="59">
        <f t="shared" si="20"/>
        <v>1613286000</v>
      </c>
      <c r="I42" s="59"/>
      <c r="J42" s="59">
        <f t="shared" si="20"/>
        <v>1593601238.4100001</v>
      </c>
      <c r="K42" s="64">
        <f>S42/J42</f>
        <v>1.8618899344734476</v>
      </c>
      <c r="L42" s="59">
        <f t="shared" si="20"/>
        <v>2286498754.3699999</v>
      </c>
      <c r="M42" s="64"/>
      <c r="N42" s="59">
        <f t="shared" si="20"/>
        <v>2846832385.1799998</v>
      </c>
      <c r="O42" s="64"/>
      <c r="P42" s="59">
        <v>2751871782.9400001</v>
      </c>
      <c r="Q42" s="64">
        <f t="shared" si="19"/>
        <v>1.078215243804</v>
      </c>
      <c r="R42" s="64"/>
      <c r="S42" s="59">
        <v>2967110105.3600001</v>
      </c>
      <c r="T42" s="59"/>
      <c r="U42" s="59"/>
      <c r="V42" s="59">
        <v>3321204000</v>
      </c>
      <c r="W42" s="59"/>
      <c r="X42" s="59">
        <v>3321204000</v>
      </c>
    </row>
    <row r="43" spans="1:28" s="3" customFormat="1" ht="24" hidden="1" thickTop="1">
      <c r="A43" s="56">
        <v>13</v>
      </c>
      <c r="B43" s="57" t="s">
        <v>30</v>
      </c>
      <c r="C43" s="58"/>
      <c r="D43" s="69">
        <v>897916896</v>
      </c>
      <c r="E43" s="69"/>
      <c r="F43" s="69">
        <v>337303831</v>
      </c>
      <c r="G43" s="69"/>
      <c r="H43" s="69">
        <v>380000000</v>
      </c>
      <c r="I43" s="69"/>
      <c r="J43" s="69">
        <v>412500000</v>
      </c>
      <c r="K43" s="64">
        <f>S43/J43</f>
        <v>0</v>
      </c>
      <c r="L43" s="69">
        <v>652794130.25</v>
      </c>
      <c r="M43" s="64"/>
      <c r="N43" s="69">
        <v>659000000</v>
      </c>
      <c r="O43" s="64"/>
      <c r="P43" s="69"/>
      <c r="Q43" s="64" t="e">
        <f t="shared" si="19"/>
        <v>#DIV/0!</v>
      </c>
      <c r="R43" s="64"/>
      <c r="S43" s="69"/>
      <c r="T43" s="69"/>
      <c r="U43" s="69"/>
      <c r="V43" s="69"/>
      <c r="W43" s="69"/>
      <c r="X43" s="69"/>
    </row>
    <row r="44" spans="1:28" s="3" customFormat="1" ht="24" hidden="1" thickTop="1">
      <c r="A44" s="56">
        <v>14</v>
      </c>
      <c r="B44" s="57" t="s">
        <v>31</v>
      </c>
      <c r="C44" s="58"/>
      <c r="D44" s="69">
        <v>482173658</v>
      </c>
      <c r="E44" s="69"/>
      <c r="F44" s="69">
        <v>1071860156</v>
      </c>
      <c r="G44" s="69"/>
      <c r="H44" s="69">
        <v>1233286000</v>
      </c>
      <c r="I44" s="69"/>
      <c r="J44" s="69">
        <v>1181101238.4100001</v>
      </c>
      <c r="K44" s="64">
        <f>S44/J44</f>
        <v>0</v>
      </c>
      <c r="L44" s="69">
        <v>1633704624.1199999</v>
      </c>
      <c r="M44" s="64"/>
      <c r="N44" s="69">
        <v>2187832385.1799998</v>
      </c>
      <c r="O44" s="64"/>
      <c r="P44" s="69"/>
      <c r="Q44" s="64" t="e">
        <f t="shared" si="19"/>
        <v>#DIV/0!</v>
      </c>
      <c r="R44" s="64"/>
      <c r="S44" s="69"/>
      <c r="T44" s="69"/>
      <c r="U44" s="69"/>
      <c r="V44" s="69"/>
      <c r="W44" s="69"/>
      <c r="X44" s="69"/>
    </row>
    <row r="45" spans="1:28" s="3" customFormat="1" ht="47.25" hidden="1" thickTop="1">
      <c r="A45" s="56">
        <v>11</v>
      </c>
      <c r="B45" s="67" t="s">
        <v>85</v>
      </c>
      <c r="C45" s="68"/>
      <c r="D45" s="65" t="s">
        <v>27</v>
      </c>
      <c r="E45" s="65"/>
      <c r="F45" s="65" t="s">
        <v>27</v>
      </c>
      <c r="G45" s="65"/>
      <c r="H45" s="65" t="s">
        <v>27</v>
      </c>
      <c r="I45" s="65"/>
      <c r="J45" s="65" t="s">
        <v>27</v>
      </c>
      <c r="K45" s="66"/>
      <c r="L45" s="59">
        <v>8423900.4700000007</v>
      </c>
      <c r="M45" s="64"/>
      <c r="N45" s="59">
        <v>13182470.039999999</v>
      </c>
      <c r="O45" s="64"/>
      <c r="P45" s="59">
        <v>1802160.95</v>
      </c>
      <c r="Q45" s="64">
        <f t="shared" si="19"/>
        <v>4.1070605430663676</v>
      </c>
      <c r="R45" s="64"/>
      <c r="S45" s="59">
        <v>7401584.1300000008</v>
      </c>
      <c r="T45" s="59"/>
      <c r="U45" s="59"/>
      <c r="V45" s="59">
        <v>10000000</v>
      </c>
      <c r="W45" s="59"/>
      <c r="X45" s="59">
        <v>10000000</v>
      </c>
    </row>
    <row r="46" spans="1:28" s="3" customFormat="1" ht="24" hidden="1" thickTop="1">
      <c r="A46" s="56">
        <v>12</v>
      </c>
      <c r="B46" s="57" t="s">
        <v>86</v>
      </c>
      <c r="C46" s="58"/>
      <c r="D46" s="59">
        <v>276679</v>
      </c>
      <c r="E46" s="59"/>
      <c r="F46" s="59">
        <v>660598</v>
      </c>
      <c r="G46" s="59"/>
      <c r="H46" s="59">
        <v>696000</v>
      </c>
      <c r="I46" s="59"/>
      <c r="J46" s="59">
        <v>1721090.51</v>
      </c>
      <c r="K46" s="64">
        <f>S46/J46</f>
        <v>0.32083251682097769</v>
      </c>
      <c r="L46" s="59">
        <v>2070036.92</v>
      </c>
      <c r="M46" s="64"/>
      <c r="N46" s="59">
        <v>1390005.26</v>
      </c>
      <c r="O46" s="64"/>
      <c r="P46" s="59">
        <v>2763750.13</v>
      </c>
      <c r="Q46" s="64">
        <f t="shared" si="19"/>
        <v>0.19979440037149815</v>
      </c>
      <c r="R46" s="64"/>
      <c r="S46" s="59">
        <v>552181.80000000005</v>
      </c>
      <c r="T46" s="59"/>
      <c r="U46" s="59"/>
      <c r="V46" s="59">
        <v>7000000</v>
      </c>
      <c r="W46" s="59"/>
      <c r="X46" s="59">
        <v>7000000</v>
      </c>
    </row>
    <row r="47" spans="1:28" s="3" customFormat="1" ht="24" hidden="1" thickTop="1">
      <c r="A47" s="56">
        <v>13</v>
      </c>
      <c r="B47" s="70" t="s">
        <v>32</v>
      </c>
      <c r="C47" s="71"/>
      <c r="D47" s="65" t="s">
        <v>27</v>
      </c>
      <c r="E47" s="65"/>
      <c r="F47" s="65" t="s">
        <v>27</v>
      </c>
      <c r="G47" s="65"/>
      <c r="H47" s="65" t="s">
        <v>27</v>
      </c>
      <c r="I47" s="65"/>
      <c r="J47" s="65" t="s">
        <v>27</v>
      </c>
      <c r="K47" s="66"/>
      <c r="L47" s="65" t="s">
        <v>27</v>
      </c>
      <c r="M47" s="66"/>
      <c r="N47" s="65" t="s">
        <v>27</v>
      </c>
      <c r="O47" s="72"/>
      <c r="P47" s="73">
        <v>229673.15</v>
      </c>
      <c r="Q47" s="74"/>
      <c r="R47" s="74"/>
      <c r="S47" s="65" t="s">
        <v>27</v>
      </c>
      <c r="T47" s="65"/>
      <c r="U47" s="65"/>
      <c r="V47" s="65" t="s">
        <v>27</v>
      </c>
      <c r="W47" s="65"/>
      <c r="X47" s="65" t="s">
        <v>27</v>
      </c>
    </row>
    <row r="48" spans="1:28" s="3" customFormat="1" ht="24" hidden="1" thickTop="1">
      <c r="A48" s="56">
        <v>14</v>
      </c>
      <c r="B48" s="70" t="s">
        <v>33</v>
      </c>
      <c r="C48" s="71"/>
      <c r="D48" s="65" t="s">
        <v>27</v>
      </c>
      <c r="E48" s="65"/>
      <c r="F48" s="65" t="s">
        <v>27</v>
      </c>
      <c r="G48" s="65"/>
      <c r="H48" s="65" t="s">
        <v>27</v>
      </c>
      <c r="I48" s="65"/>
      <c r="J48" s="65" t="s">
        <v>27</v>
      </c>
      <c r="K48" s="66"/>
      <c r="L48" s="65" t="s">
        <v>27</v>
      </c>
      <c r="M48" s="66"/>
      <c r="N48" s="65" t="s">
        <v>27</v>
      </c>
      <c r="O48" s="66"/>
      <c r="P48" s="65" t="s">
        <v>27</v>
      </c>
      <c r="Q48" s="72"/>
      <c r="R48" s="72"/>
      <c r="S48" s="73">
        <v>225719.61</v>
      </c>
      <c r="T48" s="73"/>
      <c r="U48" s="73"/>
      <c r="V48" s="73">
        <v>500000</v>
      </c>
      <c r="W48" s="73"/>
      <c r="X48" s="73">
        <v>500000</v>
      </c>
    </row>
    <row r="49" spans="1:24" s="3" customFormat="1" ht="24.75" hidden="1" thickTop="1" thickBot="1">
      <c r="A49" s="52" t="s">
        <v>34</v>
      </c>
      <c r="B49" s="53" t="s">
        <v>89</v>
      </c>
      <c r="C49" s="54"/>
      <c r="D49" s="50">
        <f t="shared" ref="D49:N49" si="21">IF((SUM(D50:D76)=0),"",SUM(D50:D76))</f>
        <v>244666377</v>
      </c>
      <c r="E49" s="50"/>
      <c r="F49" s="50">
        <f t="shared" si="21"/>
        <v>290310610</v>
      </c>
      <c r="G49" s="50"/>
      <c r="H49" s="50">
        <f t="shared" si="21"/>
        <v>417886000</v>
      </c>
      <c r="I49" s="50"/>
      <c r="J49" s="50">
        <f t="shared" si="21"/>
        <v>681511509.51999998</v>
      </c>
      <c r="K49" s="51">
        <f>S49/J49</f>
        <v>0.21776500048330394</v>
      </c>
      <c r="L49" s="50">
        <f t="shared" si="21"/>
        <v>312372995.22999996</v>
      </c>
      <c r="M49" s="51"/>
      <c r="N49" s="50">
        <f t="shared" si="21"/>
        <v>96334420.680000007</v>
      </c>
      <c r="O49" s="51"/>
      <c r="P49" s="50">
        <f>IF((SUM(P50:P76)=0),"0",SUM(P50:P76))</f>
        <v>96572019.989999995</v>
      </c>
      <c r="Q49" s="51">
        <f>S49/P49</f>
        <v>1.5367738421063133</v>
      </c>
      <c r="R49" s="51"/>
      <c r="S49" s="50">
        <f>IF((SUM(S50:S76)=0),"0",SUM(S50:S76))</f>
        <v>148409354.19999999</v>
      </c>
      <c r="T49" s="50"/>
      <c r="U49" s="50"/>
      <c r="V49" s="50">
        <f>IF((SUM(V50:V76)=0),"0",SUM(V50:V76))</f>
        <v>100000000</v>
      </c>
      <c r="W49" s="50"/>
      <c r="X49" s="50">
        <f>IF((SUM(X50:X76)=0),"0",SUM(X50:X76))</f>
        <v>100000000</v>
      </c>
    </row>
    <row r="50" spans="1:24" s="3" customFormat="1" ht="24" hidden="1" thickTop="1">
      <c r="A50" s="56">
        <v>1</v>
      </c>
      <c r="B50" s="67" t="s">
        <v>35</v>
      </c>
      <c r="C50" s="68"/>
      <c r="D50" s="75">
        <v>1143829</v>
      </c>
      <c r="E50" s="75"/>
      <c r="F50" s="75">
        <v>1143609</v>
      </c>
      <c r="G50" s="75"/>
      <c r="H50" s="75">
        <v>1555000</v>
      </c>
      <c r="I50" s="75"/>
      <c r="J50" s="75">
        <v>1992210.25</v>
      </c>
      <c r="K50" s="76">
        <f>S50/J50</f>
        <v>1.6251016728781513</v>
      </c>
      <c r="L50" s="75">
        <v>2263585.27</v>
      </c>
      <c r="M50" s="76"/>
      <c r="N50" s="75">
        <v>2901132.94</v>
      </c>
      <c r="O50" s="76"/>
      <c r="P50" s="77">
        <v>2865512.79</v>
      </c>
      <c r="Q50" s="78">
        <f>S50/P50</f>
        <v>1.1298306611292424</v>
      </c>
      <c r="R50" s="78"/>
      <c r="S50" s="75">
        <v>3237544.21</v>
      </c>
      <c r="T50" s="75"/>
      <c r="U50" s="75"/>
      <c r="V50" s="75">
        <v>3500000</v>
      </c>
      <c r="W50" s="75"/>
      <c r="X50" s="75">
        <v>3500000</v>
      </c>
    </row>
    <row r="51" spans="1:24" s="3" customFormat="1" ht="24" hidden="1" thickTop="1">
      <c r="A51" s="56">
        <v>2</v>
      </c>
      <c r="B51" s="67" t="s">
        <v>36</v>
      </c>
      <c r="C51" s="68"/>
      <c r="D51" s="59">
        <v>15052410</v>
      </c>
      <c r="E51" s="59"/>
      <c r="F51" s="59">
        <v>5137397</v>
      </c>
      <c r="G51" s="59"/>
      <c r="H51" s="59">
        <v>7740000</v>
      </c>
      <c r="I51" s="59"/>
      <c r="J51" s="59">
        <v>6694017.5800000001</v>
      </c>
      <c r="K51" s="64"/>
      <c r="L51" s="59">
        <v>6752617.1699999999</v>
      </c>
      <c r="M51" s="64"/>
      <c r="N51" s="59">
        <v>2942397.12</v>
      </c>
      <c r="O51" s="64"/>
      <c r="P51" s="79">
        <v>29820.04</v>
      </c>
      <c r="Q51" s="80"/>
      <c r="R51" s="80"/>
      <c r="S51" s="65" t="s">
        <v>27</v>
      </c>
      <c r="T51" s="65"/>
      <c r="U51" s="65"/>
      <c r="V51" s="65" t="s">
        <v>27</v>
      </c>
      <c r="W51" s="65"/>
      <c r="X51" s="65" t="s">
        <v>27</v>
      </c>
    </row>
    <row r="52" spans="1:24" s="3" customFormat="1" ht="24" hidden="1" thickTop="1">
      <c r="A52" s="56">
        <v>3</v>
      </c>
      <c r="B52" s="67" t="s">
        <v>37</v>
      </c>
      <c r="C52" s="68"/>
      <c r="D52" s="59">
        <v>39097354</v>
      </c>
      <c r="E52" s="59"/>
      <c r="F52" s="59">
        <v>40101648</v>
      </c>
      <c r="G52" s="59"/>
      <c r="H52" s="59">
        <v>40447000</v>
      </c>
      <c r="I52" s="59"/>
      <c r="J52" s="59">
        <v>47869717.630000003</v>
      </c>
      <c r="K52" s="64"/>
      <c r="L52" s="59">
        <v>41518464.390000001</v>
      </c>
      <c r="M52" s="64"/>
      <c r="N52" s="59">
        <v>11450</v>
      </c>
      <c r="O52" s="64"/>
      <c r="P52" s="65" t="s">
        <v>27</v>
      </c>
      <c r="Q52" s="66"/>
      <c r="R52" s="66"/>
      <c r="S52" s="65" t="s">
        <v>27</v>
      </c>
      <c r="T52" s="65"/>
      <c r="U52" s="65"/>
      <c r="V52" s="65" t="s">
        <v>27</v>
      </c>
      <c r="W52" s="65"/>
      <c r="X52" s="65" t="s">
        <v>27</v>
      </c>
    </row>
    <row r="53" spans="1:24" s="3" customFormat="1" ht="24" hidden="1" thickTop="1">
      <c r="A53" s="56">
        <v>4</v>
      </c>
      <c r="B53" s="67" t="s">
        <v>38</v>
      </c>
      <c r="C53" s="68"/>
      <c r="D53" s="65" t="s">
        <v>27</v>
      </c>
      <c r="E53" s="65"/>
      <c r="F53" s="65" t="s">
        <v>27</v>
      </c>
      <c r="G53" s="65"/>
      <c r="H53" s="65" t="s">
        <v>27</v>
      </c>
      <c r="I53" s="65"/>
      <c r="J53" s="65" t="s">
        <v>27</v>
      </c>
      <c r="K53" s="66"/>
      <c r="L53" s="65" t="s">
        <v>27</v>
      </c>
      <c r="M53" s="66"/>
      <c r="N53" s="65" t="s">
        <v>27</v>
      </c>
      <c r="O53" s="66"/>
      <c r="P53" s="79">
        <v>12651753.699999999</v>
      </c>
      <c r="Q53" s="80">
        <f>S53/P53</f>
        <v>7.7064415188544182E-5</v>
      </c>
      <c r="R53" s="80"/>
      <c r="S53" s="59">
        <v>975</v>
      </c>
      <c r="T53" s="59"/>
      <c r="U53" s="59"/>
      <c r="V53" s="65" t="s">
        <v>27</v>
      </c>
      <c r="W53" s="65"/>
      <c r="X53" s="65" t="s">
        <v>27</v>
      </c>
    </row>
    <row r="54" spans="1:24" s="3" customFormat="1" ht="24" hidden="1" thickTop="1">
      <c r="A54" s="56">
        <v>5</v>
      </c>
      <c r="B54" s="67" t="s">
        <v>39</v>
      </c>
      <c r="C54" s="68"/>
      <c r="D54" s="59">
        <v>23155586</v>
      </c>
      <c r="E54" s="59"/>
      <c r="F54" s="59">
        <v>28685778</v>
      </c>
      <c r="G54" s="59"/>
      <c r="H54" s="59">
        <v>33992000</v>
      </c>
      <c r="I54" s="59"/>
      <c r="J54" s="59">
        <v>37703145.420000002</v>
      </c>
      <c r="K54" s="64">
        <f>S54/J54</f>
        <v>1.6055547089153179</v>
      </c>
      <c r="L54" s="59">
        <v>50754586.770000003</v>
      </c>
      <c r="M54" s="64"/>
      <c r="N54" s="59">
        <v>54115316.409999996</v>
      </c>
      <c r="O54" s="64"/>
      <c r="P54" s="79">
        <v>56801332.509999998</v>
      </c>
      <c r="Q54" s="80">
        <f>S54/P54</f>
        <v>1.0657225807042956</v>
      </c>
      <c r="R54" s="80"/>
      <c r="S54" s="59">
        <v>60534462.670000002</v>
      </c>
      <c r="T54" s="59"/>
      <c r="U54" s="59"/>
      <c r="V54" s="65" t="s">
        <v>27</v>
      </c>
      <c r="W54" s="65"/>
      <c r="X54" s="65" t="s">
        <v>27</v>
      </c>
    </row>
    <row r="55" spans="1:24" s="3" customFormat="1" ht="24" hidden="1" thickTop="1">
      <c r="A55" s="56">
        <v>6</v>
      </c>
      <c r="B55" s="67" t="s">
        <v>40</v>
      </c>
      <c r="C55" s="68"/>
      <c r="D55" s="59">
        <v>710</v>
      </c>
      <c r="E55" s="59"/>
      <c r="F55" s="65" t="s">
        <v>27</v>
      </c>
      <c r="G55" s="65"/>
      <c r="H55" s="65" t="s">
        <v>27</v>
      </c>
      <c r="I55" s="65"/>
      <c r="J55" s="65" t="s">
        <v>27</v>
      </c>
      <c r="K55" s="66"/>
      <c r="L55" s="65" t="s">
        <v>27</v>
      </c>
      <c r="M55" s="66"/>
      <c r="N55" s="65" t="s">
        <v>27</v>
      </c>
      <c r="O55" s="66"/>
      <c r="P55" s="65" t="s">
        <v>27</v>
      </c>
      <c r="Q55" s="66"/>
      <c r="R55" s="66"/>
      <c r="S55" s="65" t="s">
        <v>27</v>
      </c>
      <c r="T55" s="65"/>
      <c r="U55" s="65"/>
      <c r="V55" s="65" t="s">
        <v>27</v>
      </c>
      <c r="W55" s="65"/>
      <c r="X55" s="65" t="s">
        <v>27</v>
      </c>
    </row>
    <row r="56" spans="1:24" s="3" customFormat="1" ht="24" hidden="1" thickTop="1">
      <c r="A56" s="56">
        <v>7</v>
      </c>
      <c r="B56" s="67" t="s">
        <v>41</v>
      </c>
      <c r="C56" s="68"/>
      <c r="D56" s="59">
        <v>60058245</v>
      </c>
      <c r="E56" s="59"/>
      <c r="F56" s="59">
        <v>64940849</v>
      </c>
      <c r="G56" s="59"/>
      <c r="H56" s="59">
        <v>87109000</v>
      </c>
      <c r="I56" s="59"/>
      <c r="J56" s="59">
        <v>109629981.31</v>
      </c>
      <c r="K56" s="64"/>
      <c r="L56" s="59">
        <v>76603285.159999996</v>
      </c>
      <c r="M56" s="64"/>
      <c r="N56" s="59">
        <v>70240.11</v>
      </c>
      <c r="O56" s="64"/>
      <c r="P56" s="65" t="s">
        <v>27</v>
      </c>
      <c r="Q56" s="66"/>
      <c r="R56" s="66"/>
      <c r="S56" s="65" t="s">
        <v>27</v>
      </c>
      <c r="T56" s="65"/>
      <c r="U56" s="65"/>
      <c r="V56" s="65" t="s">
        <v>27</v>
      </c>
      <c r="W56" s="65"/>
      <c r="X56" s="65" t="s">
        <v>27</v>
      </c>
    </row>
    <row r="57" spans="1:24" s="3" customFormat="1" ht="24" hidden="1" thickTop="1">
      <c r="A57" s="56">
        <v>8</v>
      </c>
      <c r="B57" s="67" t="s">
        <v>42</v>
      </c>
      <c r="C57" s="68"/>
      <c r="D57" s="65" t="s">
        <v>27</v>
      </c>
      <c r="E57" s="65"/>
      <c r="F57" s="65" t="s">
        <v>27</v>
      </c>
      <c r="G57" s="65"/>
      <c r="H57" s="65" t="s">
        <v>27</v>
      </c>
      <c r="I57" s="65"/>
      <c r="J57" s="65" t="s">
        <v>27</v>
      </c>
      <c r="K57" s="66"/>
      <c r="L57" s="65" t="s">
        <v>27</v>
      </c>
      <c r="M57" s="66"/>
      <c r="N57" s="59">
        <v>9845060.4100000001</v>
      </c>
      <c r="O57" s="64"/>
      <c r="P57" s="79">
        <v>15614551.699999999</v>
      </c>
      <c r="Q57" s="80">
        <f>S57/P57</f>
        <v>2.1134132208227278E-4</v>
      </c>
      <c r="R57" s="80"/>
      <c r="S57" s="59">
        <v>3300</v>
      </c>
      <c r="T57" s="59"/>
      <c r="U57" s="59"/>
      <c r="V57" s="65" t="s">
        <v>27</v>
      </c>
      <c r="W57" s="65"/>
      <c r="X57" s="65" t="s">
        <v>27</v>
      </c>
    </row>
    <row r="58" spans="1:24" s="3" customFormat="1" ht="24" hidden="1" thickTop="1">
      <c r="A58" s="56">
        <v>9</v>
      </c>
      <c r="B58" s="67" t="s">
        <v>43</v>
      </c>
      <c r="C58" s="68"/>
      <c r="D58" s="59">
        <v>56902458</v>
      </c>
      <c r="E58" s="59"/>
      <c r="F58" s="59">
        <v>72495684</v>
      </c>
      <c r="G58" s="59"/>
      <c r="H58" s="59">
        <v>98794000</v>
      </c>
      <c r="I58" s="59"/>
      <c r="J58" s="59">
        <v>149878721.22999999</v>
      </c>
      <c r="K58" s="64"/>
      <c r="L58" s="59">
        <v>7304272.8300000001</v>
      </c>
      <c r="M58" s="64"/>
      <c r="N58" s="59">
        <v>4499907.24</v>
      </c>
      <c r="O58" s="64"/>
      <c r="P58" s="65" t="s">
        <v>27</v>
      </c>
      <c r="Q58" s="66"/>
      <c r="R58" s="66"/>
      <c r="S58" s="65" t="s">
        <v>27</v>
      </c>
      <c r="T58" s="65"/>
      <c r="U58" s="65"/>
      <c r="V58" s="65" t="s">
        <v>27</v>
      </c>
      <c r="W58" s="65"/>
      <c r="X58" s="65" t="s">
        <v>27</v>
      </c>
    </row>
    <row r="59" spans="1:24" s="3" customFormat="1" ht="24" hidden="1" thickTop="1">
      <c r="A59" s="56">
        <v>10</v>
      </c>
      <c r="B59" s="67" t="s">
        <v>44</v>
      </c>
      <c r="C59" s="68"/>
      <c r="D59" s="59">
        <v>2844056</v>
      </c>
      <c r="E59" s="59"/>
      <c r="F59" s="59">
        <v>3606978</v>
      </c>
      <c r="G59" s="59"/>
      <c r="H59" s="59">
        <v>2156000</v>
      </c>
      <c r="I59" s="59"/>
      <c r="J59" s="59">
        <v>3750395.77</v>
      </c>
      <c r="K59" s="64">
        <f>S59/J59</f>
        <v>0.13565157151401117</v>
      </c>
      <c r="L59" s="59">
        <v>4652700.82</v>
      </c>
      <c r="M59" s="64"/>
      <c r="N59" s="59">
        <v>825174.79</v>
      </c>
      <c r="O59" s="64"/>
      <c r="P59" s="79">
        <v>2384461.6800000002</v>
      </c>
      <c r="Q59" s="80">
        <f>S59/P59</f>
        <v>0.21335930212977883</v>
      </c>
      <c r="R59" s="80"/>
      <c r="S59" s="59">
        <v>508747.08</v>
      </c>
      <c r="T59" s="59"/>
      <c r="U59" s="59"/>
      <c r="V59" s="65" t="s">
        <v>27</v>
      </c>
      <c r="W59" s="65"/>
      <c r="X59" s="65" t="s">
        <v>27</v>
      </c>
    </row>
    <row r="60" spans="1:24" s="3" customFormat="1" ht="24" hidden="1" thickTop="1">
      <c r="A60" s="56">
        <v>11</v>
      </c>
      <c r="B60" s="67" t="s">
        <v>45</v>
      </c>
      <c r="C60" s="68"/>
      <c r="D60" s="59">
        <v>5215646</v>
      </c>
      <c r="E60" s="59"/>
      <c r="F60" s="65" t="s">
        <v>27</v>
      </c>
      <c r="G60" s="65"/>
      <c r="H60" s="65" t="s">
        <v>27</v>
      </c>
      <c r="I60" s="65"/>
      <c r="J60" s="65" t="s">
        <v>27</v>
      </c>
      <c r="K60" s="66"/>
      <c r="L60" s="65" t="s">
        <v>27</v>
      </c>
      <c r="M60" s="66"/>
      <c r="N60" s="65" t="s">
        <v>27</v>
      </c>
      <c r="O60" s="66"/>
      <c r="P60" s="65" t="s">
        <v>27</v>
      </c>
      <c r="Q60" s="66"/>
      <c r="R60" s="66"/>
      <c r="S60" s="65" t="s">
        <v>27</v>
      </c>
      <c r="T60" s="65"/>
      <c r="U60" s="65"/>
      <c r="V60" s="65" t="s">
        <v>27</v>
      </c>
      <c r="W60" s="65"/>
      <c r="X60" s="65" t="s">
        <v>27</v>
      </c>
    </row>
    <row r="61" spans="1:24" s="3" customFormat="1" ht="24" hidden="1" thickTop="1">
      <c r="A61" s="56">
        <v>12</v>
      </c>
      <c r="B61" s="67" t="s">
        <v>46</v>
      </c>
      <c r="C61" s="68"/>
      <c r="D61" s="59">
        <v>2333338</v>
      </c>
      <c r="E61" s="59"/>
      <c r="F61" s="59">
        <v>10805419</v>
      </c>
      <c r="G61" s="59"/>
      <c r="H61" s="59">
        <v>13512000</v>
      </c>
      <c r="I61" s="59"/>
      <c r="J61" s="59">
        <v>12648427.07</v>
      </c>
      <c r="K61" s="64"/>
      <c r="L61" s="59">
        <v>12482989.779999999</v>
      </c>
      <c r="M61" s="64"/>
      <c r="N61" s="59">
        <v>264168.21999999997</v>
      </c>
      <c r="O61" s="64"/>
      <c r="P61" s="65" t="s">
        <v>27</v>
      </c>
      <c r="Q61" s="66"/>
      <c r="R61" s="66"/>
      <c r="S61" s="65" t="s">
        <v>27</v>
      </c>
      <c r="T61" s="65"/>
      <c r="U61" s="65"/>
      <c r="V61" s="65" t="s">
        <v>27</v>
      </c>
      <c r="W61" s="65"/>
      <c r="X61" s="65" t="s">
        <v>27</v>
      </c>
    </row>
    <row r="62" spans="1:24" s="3" customFormat="1" ht="24" hidden="1" thickTop="1">
      <c r="A62" s="56">
        <v>13</v>
      </c>
      <c r="B62" s="67" t="s">
        <v>47</v>
      </c>
      <c r="C62" s="68"/>
      <c r="D62" s="59">
        <v>16737</v>
      </c>
      <c r="E62" s="59"/>
      <c r="F62" s="59">
        <v>4552992</v>
      </c>
      <c r="G62" s="59"/>
      <c r="H62" s="59">
        <v>4161000</v>
      </c>
      <c r="I62" s="59"/>
      <c r="J62" s="59">
        <v>4784891.74</v>
      </c>
      <c r="K62" s="64"/>
      <c r="L62" s="59">
        <v>5866631.3899999997</v>
      </c>
      <c r="M62" s="64"/>
      <c r="N62" s="59">
        <v>4761172.07</v>
      </c>
      <c r="O62" s="64"/>
      <c r="P62" s="79">
        <v>310334</v>
      </c>
      <c r="Q62" s="80"/>
      <c r="R62" s="80"/>
      <c r="S62" s="65" t="s">
        <v>27</v>
      </c>
      <c r="T62" s="65"/>
      <c r="U62" s="65"/>
      <c r="V62" s="65" t="s">
        <v>27</v>
      </c>
      <c r="W62" s="65"/>
      <c r="X62" s="65" t="s">
        <v>27</v>
      </c>
    </row>
    <row r="63" spans="1:24" s="3" customFormat="1" ht="24" hidden="1" thickTop="1">
      <c r="A63" s="56">
        <v>14</v>
      </c>
      <c r="B63" s="67" t="s">
        <v>48</v>
      </c>
      <c r="C63" s="68"/>
      <c r="D63" s="65" t="s">
        <v>27</v>
      </c>
      <c r="E63" s="65"/>
      <c r="F63" s="65" t="s">
        <v>27</v>
      </c>
      <c r="G63" s="65"/>
      <c r="H63" s="65" t="s">
        <v>27</v>
      </c>
      <c r="I63" s="65"/>
      <c r="J63" s="65" t="s">
        <v>27</v>
      </c>
      <c r="K63" s="66"/>
      <c r="L63" s="65" t="s">
        <v>27</v>
      </c>
      <c r="M63" s="66"/>
      <c r="N63" s="65" t="s">
        <v>27</v>
      </c>
      <c r="O63" s="66"/>
      <c r="P63" s="65" t="s">
        <v>27</v>
      </c>
      <c r="Q63" s="66"/>
      <c r="R63" s="66"/>
      <c r="S63" s="65" t="s">
        <v>27</v>
      </c>
      <c r="T63" s="65"/>
      <c r="U63" s="65"/>
      <c r="V63" s="65" t="s">
        <v>27</v>
      </c>
      <c r="W63" s="65"/>
      <c r="X63" s="65" t="s">
        <v>27</v>
      </c>
    </row>
    <row r="64" spans="1:24" s="3" customFormat="1" ht="24" hidden="1" thickTop="1">
      <c r="A64" s="56">
        <v>15</v>
      </c>
      <c r="B64" s="67" t="s">
        <v>49</v>
      </c>
      <c r="C64" s="68"/>
      <c r="D64" s="59">
        <v>38846008</v>
      </c>
      <c r="E64" s="59"/>
      <c r="F64" s="59">
        <v>58310703</v>
      </c>
      <c r="G64" s="59"/>
      <c r="H64" s="59">
        <v>55919000</v>
      </c>
      <c r="I64" s="59"/>
      <c r="J64" s="59">
        <v>555167.97</v>
      </c>
      <c r="K64" s="64"/>
      <c r="L64" s="65" t="s">
        <v>27</v>
      </c>
      <c r="M64" s="66"/>
      <c r="N64" s="65" t="s">
        <v>27</v>
      </c>
      <c r="O64" s="66"/>
      <c r="P64" s="65" t="s">
        <v>27</v>
      </c>
      <c r="Q64" s="66"/>
      <c r="R64" s="66"/>
      <c r="S64" s="65" t="s">
        <v>27</v>
      </c>
      <c r="T64" s="65"/>
      <c r="U64" s="65"/>
      <c r="V64" s="65" t="s">
        <v>27</v>
      </c>
      <c r="W64" s="65"/>
      <c r="X64" s="65" t="s">
        <v>27</v>
      </c>
    </row>
    <row r="65" spans="1:24" s="3" customFormat="1" ht="24" hidden="1" thickTop="1">
      <c r="A65" s="56">
        <v>16</v>
      </c>
      <c r="B65" s="67" t="s">
        <v>50</v>
      </c>
      <c r="C65" s="68"/>
      <c r="D65" s="59"/>
      <c r="E65" s="59"/>
      <c r="F65" s="59">
        <v>529553</v>
      </c>
      <c r="G65" s="59"/>
      <c r="H65" s="59">
        <v>1235000</v>
      </c>
      <c r="I65" s="59"/>
      <c r="J65" s="59">
        <v>1433840.51</v>
      </c>
      <c r="K65" s="64"/>
      <c r="L65" s="59">
        <v>1208317.32</v>
      </c>
      <c r="M65" s="64"/>
      <c r="N65" s="59">
        <v>499116</v>
      </c>
      <c r="O65" s="64"/>
      <c r="P65" s="65" t="s">
        <v>27</v>
      </c>
      <c r="Q65" s="66"/>
      <c r="R65" s="66"/>
      <c r="S65" s="65" t="s">
        <v>27</v>
      </c>
      <c r="T65" s="65"/>
      <c r="U65" s="65"/>
      <c r="V65" s="65" t="s">
        <v>27</v>
      </c>
      <c r="W65" s="65"/>
      <c r="X65" s="65" t="s">
        <v>27</v>
      </c>
    </row>
    <row r="66" spans="1:24" s="3" customFormat="1" ht="24" hidden="1" thickTop="1">
      <c r="A66" s="56">
        <v>17</v>
      </c>
      <c r="B66" s="67" t="s">
        <v>51</v>
      </c>
      <c r="C66" s="68"/>
      <c r="D66" s="65" t="s">
        <v>27</v>
      </c>
      <c r="E66" s="65"/>
      <c r="F66" s="65" t="s">
        <v>27</v>
      </c>
      <c r="G66" s="65"/>
      <c r="H66" s="59">
        <v>77000</v>
      </c>
      <c r="I66" s="59"/>
      <c r="J66" s="59">
        <v>7602723.2000000002</v>
      </c>
      <c r="K66" s="64"/>
      <c r="L66" s="59">
        <v>12491887.960000001</v>
      </c>
      <c r="M66" s="64"/>
      <c r="N66" s="59">
        <v>7921174.7000000002</v>
      </c>
      <c r="O66" s="64"/>
      <c r="P66" s="65" t="s">
        <v>27</v>
      </c>
      <c r="Q66" s="66"/>
      <c r="R66" s="66"/>
      <c r="S66" s="65" t="s">
        <v>27</v>
      </c>
      <c r="T66" s="65"/>
      <c r="U66" s="65"/>
      <c r="V66" s="65" t="s">
        <v>27</v>
      </c>
      <c r="W66" s="65"/>
      <c r="X66" s="65" t="s">
        <v>27</v>
      </c>
    </row>
    <row r="67" spans="1:24" s="3" customFormat="1" ht="24" hidden="1" thickTop="1">
      <c r="A67" s="56">
        <v>18</v>
      </c>
      <c r="B67" s="67" t="s">
        <v>52</v>
      </c>
      <c r="C67" s="68"/>
      <c r="D67" s="65" t="s">
        <v>27</v>
      </c>
      <c r="E67" s="65"/>
      <c r="F67" s="65" t="s">
        <v>27</v>
      </c>
      <c r="G67" s="65"/>
      <c r="H67" s="59">
        <v>16736000</v>
      </c>
      <c r="I67" s="59"/>
      <c r="J67" s="59">
        <v>214143260.28</v>
      </c>
      <c r="K67" s="64"/>
      <c r="L67" s="59">
        <v>273069.99</v>
      </c>
      <c r="M67" s="64"/>
      <c r="N67" s="59"/>
      <c r="O67" s="64"/>
      <c r="P67" s="65" t="s">
        <v>27</v>
      </c>
      <c r="Q67" s="66"/>
      <c r="R67" s="66"/>
      <c r="S67" s="65" t="s">
        <v>27</v>
      </c>
      <c r="T67" s="65"/>
      <c r="U67" s="65"/>
      <c r="V67" s="65" t="s">
        <v>27</v>
      </c>
      <c r="W67" s="65"/>
      <c r="X67" s="65" t="s">
        <v>27</v>
      </c>
    </row>
    <row r="68" spans="1:24" s="3" customFormat="1" ht="24" hidden="1" thickTop="1">
      <c r="A68" s="56">
        <v>19</v>
      </c>
      <c r="B68" s="67" t="s">
        <v>53</v>
      </c>
      <c r="C68" s="68"/>
      <c r="D68" s="65" t="s">
        <v>27</v>
      </c>
      <c r="E68" s="65"/>
      <c r="F68" s="65" t="s">
        <v>27</v>
      </c>
      <c r="G68" s="65"/>
      <c r="H68" s="59">
        <v>54453000</v>
      </c>
      <c r="I68" s="59"/>
      <c r="J68" s="59">
        <v>81486320.239999995</v>
      </c>
      <c r="K68" s="64"/>
      <c r="L68" s="59">
        <v>86395799.790000007</v>
      </c>
      <c r="M68" s="64"/>
      <c r="N68" s="59">
        <v>238408.58</v>
      </c>
      <c r="O68" s="64"/>
      <c r="P68" s="65" t="s">
        <v>27</v>
      </c>
      <c r="Q68" s="66"/>
      <c r="R68" s="66"/>
      <c r="S68" s="65" t="s">
        <v>27</v>
      </c>
      <c r="T68" s="65"/>
      <c r="U68" s="65"/>
      <c r="V68" s="65" t="s">
        <v>27</v>
      </c>
      <c r="W68" s="65"/>
      <c r="X68" s="65" t="s">
        <v>27</v>
      </c>
    </row>
    <row r="69" spans="1:24" s="3" customFormat="1" ht="24" hidden="1" thickTop="1">
      <c r="A69" s="56">
        <v>20</v>
      </c>
      <c r="B69" s="67" t="s">
        <v>54</v>
      </c>
      <c r="C69" s="68"/>
      <c r="D69" s="65" t="s">
        <v>27</v>
      </c>
      <c r="E69" s="65"/>
      <c r="F69" s="65" t="s">
        <v>27</v>
      </c>
      <c r="G69" s="65"/>
      <c r="H69" s="65" t="s">
        <v>27</v>
      </c>
      <c r="I69" s="65"/>
      <c r="J69" s="59">
        <v>850000</v>
      </c>
      <c r="K69" s="64"/>
      <c r="L69" s="59">
        <v>1150000</v>
      </c>
      <c r="M69" s="64"/>
      <c r="N69" s="65" t="s">
        <v>27</v>
      </c>
      <c r="O69" s="66"/>
      <c r="P69" s="65" t="s">
        <v>27</v>
      </c>
      <c r="Q69" s="66"/>
      <c r="R69" s="66"/>
      <c r="S69" s="65" t="s">
        <v>27</v>
      </c>
      <c r="T69" s="65"/>
      <c r="U69" s="65"/>
      <c r="V69" s="65" t="s">
        <v>27</v>
      </c>
      <c r="W69" s="65"/>
      <c r="X69" s="65" t="s">
        <v>27</v>
      </c>
    </row>
    <row r="70" spans="1:24" s="3" customFormat="1" ht="47.25" hidden="1" thickTop="1">
      <c r="A70" s="56">
        <v>21</v>
      </c>
      <c r="B70" s="67" t="s">
        <v>55</v>
      </c>
      <c r="C70" s="68"/>
      <c r="D70" s="65" t="s">
        <v>27</v>
      </c>
      <c r="E70" s="65"/>
      <c r="F70" s="65" t="s">
        <v>27</v>
      </c>
      <c r="G70" s="65"/>
      <c r="H70" s="65" t="s">
        <v>27</v>
      </c>
      <c r="I70" s="65"/>
      <c r="J70" s="65" t="s">
        <v>27</v>
      </c>
      <c r="K70" s="66"/>
      <c r="L70" s="65" t="s">
        <v>27</v>
      </c>
      <c r="M70" s="66"/>
      <c r="N70" s="59">
        <v>3744800</v>
      </c>
      <c r="O70" s="64"/>
      <c r="P70" s="65" t="s">
        <v>27</v>
      </c>
      <c r="Q70" s="66"/>
      <c r="R70" s="66"/>
      <c r="S70" s="65" t="s">
        <v>27</v>
      </c>
      <c r="T70" s="65"/>
      <c r="U70" s="65"/>
      <c r="V70" s="65" t="s">
        <v>27</v>
      </c>
      <c r="W70" s="65"/>
      <c r="X70" s="65" t="s">
        <v>27</v>
      </c>
    </row>
    <row r="71" spans="1:24" s="3" customFormat="1" ht="70.5" hidden="1" thickTop="1">
      <c r="A71" s="56">
        <v>22</v>
      </c>
      <c r="B71" s="67" t="s">
        <v>56</v>
      </c>
      <c r="C71" s="68"/>
      <c r="D71" s="65" t="s">
        <v>27</v>
      </c>
      <c r="E71" s="65"/>
      <c r="F71" s="65" t="s">
        <v>27</v>
      </c>
      <c r="G71" s="65"/>
      <c r="H71" s="65" t="s">
        <v>27</v>
      </c>
      <c r="I71" s="65"/>
      <c r="J71" s="65" t="s">
        <v>27</v>
      </c>
      <c r="K71" s="66"/>
      <c r="L71" s="65" t="s">
        <v>27</v>
      </c>
      <c r="M71" s="66"/>
      <c r="N71" s="59">
        <v>550000</v>
      </c>
      <c r="O71" s="64"/>
      <c r="P71" s="79">
        <v>117000</v>
      </c>
      <c r="Q71" s="80"/>
      <c r="R71" s="80"/>
      <c r="S71" s="65" t="s">
        <v>27</v>
      </c>
      <c r="T71" s="65"/>
      <c r="U71" s="65"/>
      <c r="V71" s="81">
        <v>84000</v>
      </c>
      <c r="W71" s="81"/>
      <c r="X71" s="81">
        <v>84000</v>
      </c>
    </row>
    <row r="72" spans="1:24" s="3" customFormat="1" ht="24" hidden="1" thickTop="1">
      <c r="A72" s="56">
        <v>23</v>
      </c>
      <c r="B72" s="67" t="s">
        <v>57</v>
      </c>
      <c r="C72" s="68"/>
      <c r="D72" s="65" t="s">
        <v>27</v>
      </c>
      <c r="E72" s="65"/>
      <c r="F72" s="65" t="s">
        <v>27</v>
      </c>
      <c r="G72" s="65"/>
      <c r="H72" s="65" t="s">
        <v>27</v>
      </c>
      <c r="I72" s="65"/>
      <c r="J72" s="59">
        <v>488689.32</v>
      </c>
      <c r="K72" s="64">
        <f>S72/J72</f>
        <v>8.2864688141742064</v>
      </c>
      <c r="L72" s="59">
        <v>2654786.59</v>
      </c>
      <c r="M72" s="64"/>
      <c r="N72" s="59">
        <v>3144902.09</v>
      </c>
      <c r="O72" s="64"/>
      <c r="P72" s="82">
        <v>4033908.13</v>
      </c>
      <c r="Q72" s="83">
        <f>S72/P72</f>
        <v>1.0038673860428249</v>
      </c>
      <c r="R72" s="83"/>
      <c r="S72" s="81">
        <v>4049508.8099999996</v>
      </c>
      <c r="T72" s="81"/>
      <c r="U72" s="81"/>
      <c r="V72" s="84" t="s">
        <v>27</v>
      </c>
      <c r="W72" s="84"/>
      <c r="X72" s="84" t="s">
        <v>27</v>
      </c>
    </row>
    <row r="73" spans="1:24" s="3" customFormat="1" ht="24" hidden="1" thickTop="1">
      <c r="A73" s="56">
        <v>24</v>
      </c>
      <c r="B73" s="67" t="s">
        <v>58</v>
      </c>
      <c r="C73" s="68"/>
      <c r="D73" s="65" t="s">
        <v>27</v>
      </c>
      <c r="E73" s="65"/>
      <c r="F73" s="65" t="s">
        <v>27</v>
      </c>
      <c r="G73" s="65"/>
      <c r="H73" s="65" t="s">
        <v>27</v>
      </c>
      <c r="I73" s="65"/>
      <c r="J73" s="65" t="s">
        <v>27</v>
      </c>
      <c r="K73" s="66"/>
      <c r="L73" s="65" t="s">
        <v>27</v>
      </c>
      <c r="M73" s="66"/>
      <c r="N73" s="65" t="s">
        <v>27</v>
      </c>
      <c r="O73" s="66"/>
      <c r="P73" s="82">
        <v>400199.73</v>
      </c>
      <c r="Q73" s="83">
        <f>S73/P73</f>
        <v>2.5249603241861256</v>
      </c>
      <c r="R73" s="83"/>
      <c r="S73" s="81">
        <v>1010488.44</v>
      </c>
      <c r="T73" s="81"/>
      <c r="U73" s="81"/>
      <c r="V73" s="81">
        <v>397000</v>
      </c>
      <c r="W73" s="81"/>
      <c r="X73" s="81">
        <v>397000</v>
      </c>
    </row>
    <row r="74" spans="1:24" s="3" customFormat="1" ht="24" hidden="1" thickTop="1">
      <c r="A74" s="56">
        <v>25</v>
      </c>
      <c r="B74" s="67" t="s">
        <v>59</v>
      </c>
      <c r="C74" s="68"/>
      <c r="D74" s="65" t="s">
        <v>27</v>
      </c>
      <c r="E74" s="65"/>
      <c r="F74" s="65" t="s">
        <v>27</v>
      </c>
      <c r="G74" s="65"/>
      <c r="H74" s="65" t="s">
        <v>27</v>
      </c>
      <c r="I74" s="65"/>
      <c r="J74" s="65" t="s">
        <v>27</v>
      </c>
      <c r="K74" s="66"/>
      <c r="L74" s="65" t="s">
        <v>27</v>
      </c>
      <c r="M74" s="66"/>
      <c r="N74" s="65" t="s">
        <v>27</v>
      </c>
      <c r="O74" s="66"/>
      <c r="P74" s="82">
        <v>1363145.71</v>
      </c>
      <c r="Q74" s="83">
        <f>S74/P74</f>
        <v>1.0306580798321259</v>
      </c>
      <c r="R74" s="83"/>
      <c r="S74" s="81">
        <v>1404937.14</v>
      </c>
      <c r="T74" s="81"/>
      <c r="U74" s="81"/>
      <c r="V74" s="84" t="s">
        <v>27</v>
      </c>
      <c r="W74" s="84"/>
      <c r="X74" s="84" t="s">
        <v>27</v>
      </c>
    </row>
    <row r="75" spans="1:24" s="3" customFormat="1" ht="24" hidden="1" thickTop="1">
      <c r="A75" s="56">
        <v>25</v>
      </c>
      <c r="B75" s="67" t="s">
        <v>60</v>
      </c>
      <c r="C75" s="68"/>
      <c r="D75" s="65" t="s">
        <v>27</v>
      </c>
      <c r="E75" s="65"/>
      <c r="F75" s="65" t="s">
        <v>27</v>
      </c>
      <c r="G75" s="65"/>
      <c r="H75" s="65" t="s">
        <v>27</v>
      </c>
      <c r="I75" s="65"/>
      <c r="J75" s="65" t="s">
        <v>27</v>
      </c>
      <c r="K75" s="66"/>
      <c r="L75" s="65" t="s">
        <v>27</v>
      </c>
      <c r="M75" s="66"/>
      <c r="N75" s="65" t="s">
        <v>27</v>
      </c>
      <c r="O75" s="66"/>
      <c r="P75" s="84" t="s">
        <v>27</v>
      </c>
      <c r="Q75" s="85"/>
      <c r="R75" s="85"/>
      <c r="S75" s="81">
        <v>77659390.850000009</v>
      </c>
      <c r="T75" s="81"/>
      <c r="U75" s="81"/>
      <c r="V75" s="81">
        <v>62064000</v>
      </c>
      <c r="W75" s="81"/>
      <c r="X75" s="81">
        <v>62064000</v>
      </c>
    </row>
    <row r="76" spans="1:24" s="3" customFormat="1" ht="24.75" hidden="1" thickTop="1" thickBot="1">
      <c r="A76" s="56">
        <v>26</v>
      </c>
      <c r="B76" s="67" t="s">
        <v>61</v>
      </c>
      <c r="C76" s="86"/>
      <c r="D76" s="87" t="s">
        <v>27</v>
      </c>
      <c r="E76" s="87"/>
      <c r="F76" s="87" t="s">
        <v>27</v>
      </c>
      <c r="G76" s="87"/>
      <c r="H76" s="87" t="s">
        <v>27</v>
      </c>
      <c r="I76" s="87"/>
      <c r="J76" s="87" t="s">
        <v>27</v>
      </c>
      <c r="K76" s="88"/>
      <c r="L76" s="87" t="s">
        <v>27</v>
      </c>
      <c r="M76" s="88"/>
      <c r="N76" s="87" t="s">
        <v>27</v>
      </c>
      <c r="O76" s="72"/>
      <c r="P76" s="65" t="s">
        <v>27</v>
      </c>
      <c r="Q76" s="66"/>
      <c r="R76" s="66"/>
      <c r="S76" s="65" t="s">
        <v>27</v>
      </c>
      <c r="T76" s="89"/>
      <c r="U76" s="89"/>
      <c r="V76" s="90">
        <v>33955000</v>
      </c>
      <c r="W76" s="90"/>
      <c r="X76" s="90">
        <v>33955000</v>
      </c>
    </row>
    <row r="77" spans="1:24" s="3" customFormat="1" ht="24.75" hidden="1" thickTop="1" thickBot="1">
      <c r="A77" s="52" t="s">
        <v>62</v>
      </c>
      <c r="B77" s="91" t="s">
        <v>63</v>
      </c>
      <c r="C77" s="92"/>
      <c r="D77" s="93">
        <v>14383297</v>
      </c>
      <c r="E77" s="94"/>
      <c r="F77" s="95">
        <v>590474</v>
      </c>
      <c r="G77" s="95"/>
      <c r="H77" s="95">
        <v>84000</v>
      </c>
      <c r="I77" s="95"/>
      <c r="J77" s="95">
        <v>9.15</v>
      </c>
      <c r="K77" s="96"/>
      <c r="L77" s="97" t="s">
        <v>27</v>
      </c>
      <c r="M77" s="98"/>
      <c r="N77" s="97" t="s">
        <v>27</v>
      </c>
      <c r="O77" s="98"/>
      <c r="P77" s="97" t="s">
        <v>27</v>
      </c>
      <c r="Q77" s="98"/>
      <c r="R77" s="98"/>
      <c r="S77" s="97" t="s">
        <v>27</v>
      </c>
      <c r="T77" s="97"/>
      <c r="U77" s="97"/>
      <c r="V77" s="97" t="s">
        <v>27</v>
      </c>
      <c r="W77" s="97"/>
      <c r="X77" s="97" t="s">
        <v>27</v>
      </c>
    </row>
    <row r="78" spans="1:24" s="100" customFormat="1" ht="185.25" hidden="1" customHeight="1" thickTop="1" thickBot="1">
      <c r="A78" s="4"/>
      <c r="B78" s="7" t="s">
        <v>76</v>
      </c>
      <c r="C78" s="8" t="s">
        <v>27</v>
      </c>
      <c r="D78" s="9" t="s">
        <v>27</v>
      </c>
      <c r="E78" s="9" t="s">
        <v>27</v>
      </c>
      <c r="F78" s="9" t="s">
        <v>27</v>
      </c>
      <c r="G78" s="9" t="s">
        <v>27</v>
      </c>
      <c r="H78" s="9" t="s">
        <v>27</v>
      </c>
      <c r="I78" s="9" t="s">
        <v>27</v>
      </c>
      <c r="J78" s="9" t="s">
        <v>27</v>
      </c>
      <c r="K78" s="5"/>
      <c r="L78" s="5">
        <v>4174377.68</v>
      </c>
      <c r="M78" s="5">
        <v>49075000</v>
      </c>
      <c r="N78" s="5">
        <v>23954975.940000001</v>
      </c>
      <c r="O78" s="5">
        <v>31800000</v>
      </c>
      <c r="P78" s="5">
        <v>27049852.41</v>
      </c>
      <c r="Q78" s="5"/>
      <c r="R78" s="5">
        <v>38322000</v>
      </c>
      <c r="S78" s="5">
        <v>23875027.34</v>
      </c>
      <c r="T78" s="99">
        <v>35620000</v>
      </c>
      <c r="U78" s="99">
        <v>35646387.909999996</v>
      </c>
      <c r="V78" s="99">
        <v>39203000</v>
      </c>
      <c r="W78" s="99">
        <v>59475178.109999999</v>
      </c>
      <c r="X78" s="99">
        <v>46900000</v>
      </c>
    </row>
    <row r="79" spans="1:24" ht="13.5" thickTop="1"/>
    <row r="81" spans="2:2" ht="93.75">
      <c r="B81" s="102" t="s">
        <v>94</v>
      </c>
    </row>
  </sheetData>
  <sheetProtection sheet="1" objects="1" scenarios="1"/>
  <mergeCells count="23">
    <mergeCell ref="B2:V2"/>
    <mergeCell ref="R10:R12"/>
    <mergeCell ref="T10:T12"/>
    <mergeCell ref="S10:S12"/>
    <mergeCell ref="V10:V12"/>
    <mergeCell ref="U10:U12"/>
    <mergeCell ref="C10:C12"/>
    <mergeCell ref="E10:E12"/>
    <mergeCell ref="G10:G12"/>
    <mergeCell ref="I10:I12"/>
    <mergeCell ref="M10:M12"/>
    <mergeCell ref="O10:O12"/>
    <mergeCell ref="J10:J12"/>
    <mergeCell ref="L10:L12"/>
    <mergeCell ref="N10:N12"/>
    <mergeCell ref="P10:P12"/>
    <mergeCell ref="X10:X12"/>
    <mergeCell ref="A10:A12"/>
    <mergeCell ref="B10:B12"/>
    <mergeCell ref="D10:D12"/>
    <mergeCell ref="F10:F12"/>
    <mergeCell ref="H10:H12"/>
    <mergeCell ref="W10:W12"/>
  </mergeCells>
  <printOptions horizontalCentered="1"/>
  <pageMargins left="0" right="0" top="0.74803149606299213" bottom="0" header="0.31496062992125984" footer="0.31496062992125984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ifigura</cp:lastModifiedBy>
  <cp:lastPrinted>2015-03-13T09:09:11Z</cp:lastPrinted>
  <dcterms:created xsi:type="dcterms:W3CDTF">2014-06-02T08:58:48Z</dcterms:created>
  <dcterms:modified xsi:type="dcterms:W3CDTF">2015-04-27T10:36:11Z</dcterms:modified>
</cp:coreProperties>
</file>