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pfronwarszawa-my.sharepoint.com/personal/mgadomski_pfron_org_pl/Documents/"/>
    </mc:Choice>
  </mc:AlternateContent>
  <xr:revisionPtr revIDLastSave="163" documentId="8_{913578FE-45ED-4AA3-A974-5CD0E6E2D3B4}" xr6:coauthVersionLast="47" xr6:coauthVersionMax="47" xr10:uidLastSave="{589FAD23-D532-47D6-AC90-35502A83FBB2}"/>
  <bookViews>
    <workbookView xWindow="-120" yWindow="-120" windowWidth="38640" windowHeight="21120" firstSheet="1" activeTab="1" xr2:uid="{00000000-000D-0000-FFFF-FFFF00000000}"/>
  </bookViews>
  <sheets>
    <sheet name="lista" sheetId="50" state="hidden" r:id="rId1"/>
    <sheet name="Polska" sheetId="34" r:id="rId2"/>
    <sheet name="1" sheetId="33" r:id="rId3"/>
    <sheet name="2" sheetId="35" r:id="rId4"/>
    <sheet name="3" sheetId="36" r:id="rId5"/>
    <sheet name="4" sheetId="37" r:id="rId6"/>
    <sheet name="5" sheetId="38" r:id="rId7"/>
    <sheet name="6" sheetId="39" r:id="rId8"/>
    <sheet name="7" sheetId="40" r:id="rId9"/>
    <sheet name="8" sheetId="41" r:id="rId10"/>
    <sheet name="9" sheetId="42" r:id="rId11"/>
    <sheet name="10" sheetId="43" r:id="rId12"/>
    <sheet name="11" sheetId="44" r:id="rId13"/>
    <sheet name="12" sheetId="45" r:id="rId14"/>
    <sheet name="13" sheetId="46" r:id="rId15"/>
    <sheet name="14" sheetId="47" r:id="rId16"/>
    <sheet name="15" sheetId="48" r:id="rId17"/>
    <sheet name="16" sheetId="49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34" l="1"/>
  <c r="I11" i="34" l="1"/>
  <c r="J11" i="34"/>
  <c r="I12" i="34"/>
  <c r="J12" i="34"/>
  <c r="I13" i="34"/>
  <c r="J13" i="34"/>
  <c r="I14" i="34"/>
  <c r="J14" i="34"/>
  <c r="I15" i="34"/>
  <c r="J15" i="34"/>
  <c r="I16" i="34"/>
  <c r="J16" i="34"/>
  <c r="I17" i="34"/>
  <c r="J17" i="34"/>
  <c r="I18" i="34"/>
  <c r="J18" i="34"/>
  <c r="I19" i="34"/>
  <c r="J19" i="34"/>
  <c r="I20" i="34"/>
  <c r="J20" i="34"/>
  <c r="I21" i="34"/>
  <c r="J21" i="34"/>
  <c r="I22" i="34"/>
  <c r="J22" i="34"/>
  <c r="I23" i="34"/>
  <c r="J23" i="34"/>
  <c r="I24" i="34"/>
  <c r="J24" i="34"/>
  <c r="J10" i="49" l="1"/>
  <c r="I10" i="49"/>
  <c r="J10" i="48"/>
  <c r="I10" i="48"/>
  <c r="J10" i="47"/>
  <c r="I10" i="47"/>
  <c r="J10" i="46"/>
  <c r="I10" i="46"/>
  <c r="J10" i="45"/>
  <c r="I10" i="45"/>
  <c r="J10" i="44"/>
  <c r="I10" i="44"/>
  <c r="J10" i="43"/>
  <c r="I10" i="43"/>
  <c r="J10" i="42"/>
  <c r="I10" i="42"/>
  <c r="J10" i="41"/>
  <c r="I10" i="41"/>
  <c r="J10" i="40"/>
  <c r="I10" i="40"/>
  <c r="J10" i="39"/>
  <c r="I10" i="39"/>
  <c r="J10" i="38"/>
  <c r="I10" i="38"/>
  <c r="J10" i="37"/>
  <c r="I10" i="37"/>
  <c r="J10" i="36"/>
  <c r="I10" i="36"/>
  <c r="J10" i="35"/>
  <c r="I10" i="35"/>
  <c r="I25" i="35" s="1"/>
  <c r="J10" i="33"/>
  <c r="I10" i="33"/>
  <c r="I25" i="33" s="1"/>
  <c r="K17" i="45" l="1"/>
  <c r="K16" i="45"/>
  <c r="K15" i="45"/>
  <c r="K14" i="45"/>
  <c r="K12" i="45"/>
  <c r="K11" i="45"/>
  <c r="K24" i="45"/>
  <c r="K22" i="45"/>
  <c r="K21" i="45"/>
  <c r="K19" i="45"/>
  <c r="K18" i="45"/>
  <c r="K23" i="45"/>
  <c r="K13" i="45"/>
  <c r="K20" i="45"/>
  <c r="K17" i="42"/>
  <c r="K21" i="42"/>
  <c r="K18" i="42"/>
  <c r="K24" i="42"/>
  <c r="K16" i="42"/>
  <c r="K12" i="42"/>
  <c r="K23" i="42"/>
  <c r="K15" i="42"/>
  <c r="K13" i="42"/>
  <c r="K11" i="42"/>
  <c r="K22" i="42"/>
  <c r="K14" i="42"/>
  <c r="K19" i="42"/>
  <c r="K20" i="42"/>
  <c r="K23" i="38"/>
  <c r="K22" i="38"/>
  <c r="K21" i="38"/>
  <c r="K20" i="38"/>
  <c r="K12" i="38"/>
  <c r="K11" i="38"/>
  <c r="K13" i="38"/>
  <c r="K19" i="38"/>
  <c r="K18" i="38"/>
  <c r="K15" i="38"/>
  <c r="K17" i="38"/>
  <c r="K24" i="38"/>
  <c r="K16" i="38"/>
  <c r="K14" i="38"/>
  <c r="J9" i="34"/>
  <c r="J8" i="34"/>
  <c r="I8" i="34"/>
  <c r="I9" i="34"/>
  <c r="J10" i="34" l="1"/>
  <c r="I25" i="49"/>
  <c r="I25" i="48"/>
  <c r="I25" i="47"/>
  <c r="I25" i="46"/>
  <c r="I25" i="45"/>
  <c r="I25" i="44"/>
  <c r="I25" i="42"/>
  <c r="I25" i="41"/>
  <c r="I25" i="40"/>
  <c r="I25" i="39"/>
  <c r="I25" i="38"/>
  <c r="I25" i="37"/>
  <c r="I25" i="36"/>
  <c r="I25" i="43" l="1"/>
  <c r="K13" i="43"/>
  <c r="K17" i="43"/>
  <c r="K21" i="43"/>
  <c r="K14" i="43"/>
  <c r="K18" i="43"/>
  <c r="K22" i="43"/>
  <c r="K11" i="43"/>
  <c r="K15" i="43"/>
  <c r="K19" i="43"/>
  <c r="K23" i="43"/>
  <c r="K12" i="43"/>
  <c r="K16" i="43"/>
  <c r="K20" i="43"/>
  <c r="K24" i="43"/>
  <c r="A3" i="49"/>
  <c r="A3" i="48"/>
  <c r="A3" i="47"/>
  <c r="A3" i="46"/>
  <c r="A3" i="45"/>
  <c r="A3" i="44"/>
  <c r="A3" i="43"/>
  <c r="A3" i="42"/>
  <c r="A3" i="41"/>
  <c r="A3" i="40"/>
  <c r="A3" i="39"/>
  <c r="A3" i="38"/>
  <c r="A3" i="37"/>
  <c r="A3" i="36"/>
  <c r="A3" i="35"/>
  <c r="A3" i="33"/>
  <c r="K26" i="49" l="1"/>
  <c r="K25" i="49"/>
  <c r="K24" i="49"/>
  <c r="K23" i="49"/>
  <c r="K22" i="49"/>
  <c r="K21" i="49"/>
  <c r="K20" i="49"/>
  <c r="K19" i="49"/>
  <c r="K18" i="49"/>
  <c r="K17" i="49"/>
  <c r="K16" i="49"/>
  <c r="K15" i="49"/>
  <c r="K14" i="49"/>
  <c r="K13" i="49"/>
  <c r="K12" i="49"/>
  <c r="K11" i="49"/>
  <c r="K10" i="49"/>
  <c r="K9" i="49"/>
  <c r="K8" i="49"/>
  <c r="A8" i="49"/>
  <c r="A9" i="49" s="1"/>
  <c r="A10" i="49" s="1"/>
  <c r="K26" i="48"/>
  <c r="K25" i="48"/>
  <c r="K24" i="48"/>
  <c r="K23" i="48"/>
  <c r="K22" i="48"/>
  <c r="K21" i="48"/>
  <c r="K20" i="48"/>
  <c r="K19" i="48"/>
  <c r="K18" i="48"/>
  <c r="K17" i="48"/>
  <c r="K16" i="48"/>
  <c r="K15" i="48"/>
  <c r="K14" i="48"/>
  <c r="K13" i="48"/>
  <c r="K12" i="48"/>
  <c r="K11" i="48"/>
  <c r="K10" i="48"/>
  <c r="K9" i="48"/>
  <c r="A9" i="48"/>
  <c r="A10" i="48" s="1"/>
  <c r="K8" i="48"/>
  <c r="A8" i="48"/>
  <c r="K26" i="47"/>
  <c r="K25" i="47"/>
  <c r="K24" i="47"/>
  <c r="K23" i="47"/>
  <c r="K22" i="47"/>
  <c r="K21" i="47"/>
  <c r="K20" i="47"/>
  <c r="K19" i="47"/>
  <c r="K18" i="47"/>
  <c r="K17" i="47"/>
  <c r="K16" i="47"/>
  <c r="K15" i="47"/>
  <c r="K14" i="47"/>
  <c r="K13" i="47"/>
  <c r="K12" i="47"/>
  <c r="K11" i="47"/>
  <c r="K10" i="47"/>
  <c r="K9" i="47"/>
  <c r="K8" i="47"/>
  <c r="A8" i="47"/>
  <c r="A9" i="47" s="1"/>
  <c r="A10" i="47" s="1"/>
  <c r="K26" i="46"/>
  <c r="K25" i="46"/>
  <c r="K24" i="46"/>
  <c r="K23" i="46"/>
  <c r="K22" i="46"/>
  <c r="K21" i="46"/>
  <c r="K20" i="46"/>
  <c r="K19" i="46"/>
  <c r="K18" i="46"/>
  <c r="K17" i="46"/>
  <c r="K16" i="46"/>
  <c r="K15" i="46"/>
  <c r="K14" i="46"/>
  <c r="K13" i="46"/>
  <c r="K12" i="46"/>
  <c r="K11" i="46"/>
  <c r="K10" i="46"/>
  <c r="K9" i="46"/>
  <c r="K8" i="46"/>
  <c r="A8" i="46"/>
  <c r="A9" i="46" s="1"/>
  <c r="A10" i="46" s="1"/>
  <c r="K26" i="45"/>
  <c r="K25" i="45"/>
  <c r="K10" i="45"/>
  <c r="K9" i="45"/>
  <c r="K8" i="45"/>
  <c r="A8" i="45"/>
  <c r="A9" i="45" s="1"/>
  <c r="A10" i="45" s="1"/>
  <c r="K26" i="44"/>
  <c r="K25" i="44"/>
  <c r="K24" i="44"/>
  <c r="K23" i="44"/>
  <c r="K22" i="44"/>
  <c r="K21" i="44"/>
  <c r="K20" i="44"/>
  <c r="K19" i="44"/>
  <c r="K18" i="44"/>
  <c r="K17" i="44"/>
  <c r="K16" i="44"/>
  <c r="K15" i="44"/>
  <c r="K14" i="44"/>
  <c r="K13" i="44"/>
  <c r="K12" i="44"/>
  <c r="K11" i="44"/>
  <c r="K10" i="44"/>
  <c r="K9" i="44"/>
  <c r="K8" i="44"/>
  <c r="A8" i="44"/>
  <c r="A9" i="44" s="1"/>
  <c r="A10" i="44" s="1"/>
  <c r="K26" i="43"/>
  <c r="K25" i="43"/>
  <c r="K10" i="43"/>
  <c r="K9" i="43"/>
  <c r="K8" i="43"/>
  <c r="A8" i="43"/>
  <c r="A9" i="43" s="1"/>
  <c r="A10" i="43" s="1"/>
  <c r="K26" i="42"/>
  <c r="K25" i="42"/>
  <c r="K10" i="42"/>
  <c r="K9" i="42"/>
  <c r="K8" i="42"/>
  <c r="A8" i="42"/>
  <c r="A9" i="42" s="1"/>
  <c r="A10" i="42" s="1"/>
  <c r="K26" i="41"/>
  <c r="K25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K8" i="41"/>
  <c r="A8" i="41"/>
  <c r="A9" i="41" s="1"/>
  <c r="A10" i="41" s="1"/>
  <c r="K26" i="40"/>
  <c r="K25" i="40"/>
  <c r="K24" i="40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K9" i="40"/>
  <c r="K8" i="40"/>
  <c r="A8" i="40"/>
  <c r="A9" i="40" s="1"/>
  <c r="A10" i="40" s="1"/>
  <c r="K26" i="39"/>
  <c r="K25" i="39"/>
  <c r="K24" i="39"/>
  <c r="K23" i="39"/>
  <c r="K22" i="39"/>
  <c r="K21" i="39"/>
  <c r="K20" i="39"/>
  <c r="K19" i="39"/>
  <c r="K18" i="39"/>
  <c r="K17" i="39"/>
  <c r="K16" i="39"/>
  <c r="K15" i="39"/>
  <c r="K14" i="39"/>
  <c r="K13" i="39"/>
  <c r="K12" i="39"/>
  <c r="K11" i="39"/>
  <c r="K10" i="39"/>
  <c r="K9" i="39"/>
  <c r="K8" i="39"/>
  <c r="A8" i="39"/>
  <c r="A9" i="39" s="1"/>
  <c r="A10" i="39" s="1"/>
  <c r="K26" i="38"/>
  <c r="K25" i="38"/>
  <c r="K10" i="38"/>
  <c r="K9" i="38"/>
  <c r="K8" i="38"/>
  <c r="A8" i="38"/>
  <c r="A9" i="38" s="1"/>
  <c r="A10" i="38" s="1"/>
  <c r="K26" i="37"/>
  <c r="K25" i="37"/>
  <c r="K24" i="37"/>
  <c r="K23" i="37"/>
  <c r="K22" i="37"/>
  <c r="K21" i="37"/>
  <c r="K20" i="37"/>
  <c r="K19" i="37"/>
  <c r="K18" i="37"/>
  <c r="K17" i="37"/>
  <c r="K16" i="37"/>
  <c r="K15" i="37"/>
  <c r="K14" i="37"/>
  <c r="K13" i="37"/>
  <c r="K12" i="37"/>
  <c r="K11" i="37"/>
  <c r="K10" i="37"/>
  <c r="K9" i="37"/>
  <c r="K8" i="37"/>
  <c r="A8" i="37"/>
  <c r="A9" i="37" s="1"/>
  <c r="A10" i="37" s="1"/>
  <c r="K26" i="36"/>
  <c r="K25" i="36"/>
  <c r="K24" i="36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K9" i="36"/>
  <c r="K8" i="36"/>
  <c r="A8" i="36"/>
  <c r="A9" i="36" s="1"/>
  <c r="A10" i="36" s="1"/>
  <c r="K26" i="35"/>
  <c r="K25" i="35"/>
  <c r="K24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A8" i="35"/>
  <c r="A9" i="35" s="1"/>
  <c r="A10" i="35" s="1"/>
  <c r="A8" i="34"/>
  <c r="A9" i="34" s="1"/>
  <c r="A10" i="34" s="1"/>
  <c r="A8" i="33" l="1"/>
  <c r="A9" i="33" s="1"/>
  <c r="A10" i="33" s="1"/>
  <c r="K24" i="33" l="1"/>
  <c r="K10" i="33"/>
  <c r="I10" i="34"/>
  <c r="K23" i="33"/>
  <c r="K11" i="33"/>
  <c r="K16" i="33"/>
  <c r="K14" i="33"/>
  <c r="K22" i="33"/>
  <c r="K12" i="33"/>
  <c r="K20" i="33"/>
  <c r="K18" i="33"/>
  <c r="K13" i="33"/>
  <c r="K15" i="33"/>
  <c r="K17" i="33"/>
  <c r="K19" i="33"/>
  <c r="K21" i="33"/>
  <c r="K13" i="34" l="1"/>
  <c r="K23" i="34"/>
  <c r="K15" i="34"/>
  <c r="K14" i="34"/>
  <c r="K20" i="34"/>
  <c r="K24" i="34"/>
  <c r="K18" i="34"/>
  <c r="K11" i="34"/>
  <c r="K12" i="34"/>
  <c r="K16" i="34"/>
  <c r="K22" i="34"/>
  <c r="K19" i="34"/>
  <c r="K21" i="34"/>
  <c r="K17" i="34"/>
  <c r="I25" i="34"/>
  <c r="K26" i="33"/>
  <c r="K9" i="33"/>
  <c r="K8" i="33"/>
  <c r="K25" i="33"/>
  <c r="L11" i="47" l="1"/>
  <c r="L11" i="39"/>
  <c r="L11" i="35"/>
  <c r="L11" i="42"/>
  <c r="L11" i="43"/>
  <c r="L11" i="46"/>
  <c r="L11" i="45"/>
  <c r="L11" i="41"/>
  <c r="L11" i="38"/>
  <c r="L11" i="48"/>
  <c r="L11" i="44"/>
  <c r="L11" i="40"/>
  <c r="L11" i="36"/>
  <c r="L11" i="33"/>
  <c r="L11" i="49"/>
  <c r="L11" i="37"/>
  <c r="L20" i="47"/>
  <c r="L20" i="43"/>
  <c r="L20" i="39"/>
  <c r="L20" i="35"/>
  <c r="L20" i="42"/>
  <c r="L20" i="48"/>
  <c r="L20" i="44"/>
  <c r="L20" i="40"/>
  <c r="L20" i="36"/>
  <c r="L20" i="33"/>
  <c r="L20" i="37"/>
  <c r="L20" i="46"/>
  <c r="L20" i="38"/>
  <c r="L20" i="49"/>
  <c r="L20" i="45"/>
  <c r="L20" i="41"/>
  <c r="L18" i="46"/>
  <c r="L18" i="42"/>
  <c r="L18" i="38"/>
  <c r="L18" i="33"/>
  <c r="L18" i="41"/>
  <c r="L18" i="47"/>
  <c r="L18" i="43"/>
  <c r="L18" i="39"/>
  <c r="L18" i="35"/>
  <c r="L18" i="36"/>
  <c r="L18" i="49"/>
  <c r="L18" i="45"/>
  <c r="L18" i="37"/>
  <c r="L18" i="48"/>
  <c r="L18" i="44"/>
  <c r="L18" i="40"/>
  <c r="L19" i="47"/>
  <c r="L19" i="43"/>
  <c r="L19" i="39"/>
  <c r="L19" i="35"/>
  <c r="L19" i="33"/>
  <c r="L19" i="37"/>
  <c r="L19" i="46"/>
  <c r="L19" i="38"/>
  <c r="L19" i="48"/>
  <c r="L19" i="44"/>
  <c r="L19" i="40"/>
  <c r="L19" i="36"/>
  <c r="L19" i="42"/>
  <c r="L19" i="49"/>
  <c r="L19" i="45"/>
  <c r="L19" i="41"/>
  <c r="L14" i="48"/>
  <c r="L14" i="44"/>
  <c r="L14" i="40"/>
  <c r="L14" i="36"/>
  <c r="L14" i="43"/>
  <c r="L14" i="39"/>
  <c r="L14" i="47"/>
  <c r="L14" i="35"/>
  <c r="L14" i="49"/>
  <c r="L14" i="45"/>
  <c r="L14" i="41"/>
  <c r="L14" i="37"/>
  <c r="L14" i="42"/>
  <c r="L14" i="38"/>
  <c r="L14" i="33"/>
  <c r="L14" i="46"/>
  <c r="L21" i="44"/>
  <c r="L21" i="36"/>
  <c r="L21" i="47"/>
  <c r="L21" i="39"/>
  <c r="L21" i="35"/>
  <c r="L21" i="48"/>
  <c r="L21" i="40"/>
  <c r="L21" i="43"/>
  <c r="L21" i="42"/>
  <c r="L21" i="38"/>
  <c r="L21" i="49"/>
  <c r="L21" i="45"/>
  <c r="L21" i="41"/>
  <c r="L21" i="37"/>
  <c r="L21" i="33"/>
  <c r="L21" i="46"/>
  <c r="L22" i="48"/>
  <c r="L22" i="44"/>
  <c r="L22" i="40"/>
  <c r="L22" i="36"/>
  <c r="L22" i="39"/>
  <c r="L22" i="49"/>
  <c r="L22" i="45"/>
  <c r="L22" i="41"/>
  <c r="L22" i="37"/>
  <c r="L22" i="47"/>
  <c r="L22" i="43"/>
  <c r="L22" i="35"/>
  <c r="L22" i="46"/>
  <c r="L22" i="42"/>
  <c r="L22" i="38"/>
  <c r="L22" i="33"/>
  <c r="L15" i="41"/>
  <c r="L15" i="37"/>
  <c r="L15" i="39"/>
  <c r="L15" i="33"/>
  <c r="L15" i="48"/>
  <c r="L15" i="44"/>
  <c r="L15" i="49"/>
  <c r="L15" i="45"/>
  <c r="L15" i="35"/>
  <c r="L15" i="46"/>
  <c r="L15" i="42"/>
  <c r="L15" i="38"/>
  <c r="L15" i="36"/>
  <c r="L15" i="47"/>
  <c r="L15" i="43"/>
  <c r="L15" i="40"/>
  <c r="L24" i="49"/>
  <c r="L24" i="45"/>
  <c r="L24" i="41"/>
  <c r="L24" i="37"/>
  <c r="L24" i="44"/>
  <c r="L24" i="40"/>
  <c r="L24" i="36"/>
  <c r="L24" i="33"/>
  <c r="L24" i="48"/>
  <c r="L24" i="46"/>
  <c r="L24" i="42"/>
  <c r="L24" i="38"/>
  <c r="L24" i="47"/>
  <c r="L24" i="43"/>
  <c r="L24" i="39"/>
  <c r="L24" i="35"/>
  <c r="L16" i="49"/>
  <c r="L16" i="45"/>
  <c r="L16" i="41"/>
  <c r="L16" i="37"/>
  <c r="L16" i="48"/>
  <c r="L16" i="44"/>
  <c r="L16" i="46"/>
  <c r="L16" i="42"/>
  <c r="L16" i="38"/>
  <c r="L16" i="43"/>
  <c r="L16" i="35"/>
  <c r="L16" i="40"/>
  <c r="L16" i="47"/>
  <c r="L16" i="39"/>
  <c r="L16" i="36"/>
  <c r="L16" i="33"/>
  <c r="L23" i="41"/>
  <c r="L23" i="37"/>
  <c r="L23" i="39"/>
  <c r="L23" i="48"/>
  <c r="L23" i="40"/>
  <c r="L23" i="49"/>
  <c r="L23" i="45"/>
  <c r="L23" i="35"/>
  <c r="L23" i="33"/>
  <c r="L23" i="36"/>
  <c r="L23" i="46"/>
  <c r="L23" i="42"/>
  <c r="L23" i="38"/>
  <c r="L23" i="47"/>
  <c r="L23" i="43"/>
  <c r="L23" i="44"/>
  <c r="L17" i="46"/>
  <c r="L17" i="42"/>
  <c r="L17" i="36"/>
  <c r="L17" i="45"/>
  <c r="L17" i="37"/>
  <c r="L17" i="33"/>
  <c r="L17" i="38"/>
  <c r="L17" i="49"/>
  <c r="L17" i="41"/>
  <c r="L17" i="47"/>
  <c r="L17" i="43"/>
  <c r="L17" i="39"/>
  <c r="L17" i="35"/>
  <c r="L17" i="48"/>
  <c r="L17" i="44"/>
  <c r="L17" i="40"/>
  <c r="L12" i="47"/>
  <c r="L12" i="43"/>
  <c r="L12" i="39"/>
  <c r="L12" i="35"/>
  <c r="L12" i="42"/>
  <c r="L12" i="48"/>
  <c r="L12" i="44"/>
  <c r="L12" i="40"/>
  <c r="L12" i="36"/>
  <c r="L12" i="33"/>
  <c r="L12" i="49"/>
  <c r="L12" i="45"/>
  <c r="L12" i="41"/>
  <c r="L12" i="37"/>
  <c r="L12" i="46"/>
  <c r="L12" i="38"/>
  <c r="L13" i="48"/>
  <c r="L13" i="40"/>
  <c r="L13" i="36"/>
  <c r="L13" i="42"/>
  <c r="L13" i="38"/>
  <c r="L13" i="44"/>
  <c r="L13" i="35"/>
  <c r="L13" i="49"/>
  <c r="L13" i="45"/>
  <c r="L13" i="41"/>
  <c r="L13" i="37"/>
  <c r="L13" i="33"/>
  <c r="L13" i="39"/>
  <c r="L13" i="46"/>
  <c r="L13" i="47"/>
  <c r="L13" i="43"/>
  <c r="K8" i="34"/>
  <c r="K9" i="34"/>
  <c r="K10" i="34"/>
  <c r="K25" i="34"/>
  <c r="K26" i="34"/>
  <c r="L8" i="49" l="1"/>
  <c r="L8" i="48"/>
  <c r="L8" i="47"/>
  <c r="L8" i="39"/>
  <c r="L8" i="35"/>
  <c r="L8" i="46"/>
  <c r="L8" i="38"/>
  <c r="L8" i="37"/>
  <c r="L8" i="45"/>
  <c r="L8" i="40"/>
  <c r="L8" i="44"/>
  <c r="L8" i="36"/>
  <c r="L8" i="43"/>
  <c r="L8" i="42"/>
  <c r="L8" i="33"/>
  <c r="L8" i="41"/>
  <c r="L10" i="45"/>
  <c r="L10" i="37"/>
  <c r="L10" i="43"/>
  <c r="L10" i="39"/>
  <c r="L10" i="44"/>
  <c r="L10" i="36"/>
  <c r="L10" i="41"/>
  <c r="L10" i="33"/>
  <c r="L10" i="46"/>
  <c r="L10" i="35"/>
  <c r="L10" i="38"/>
  <c r="L10" i="42"/>
  <c r="L10" i="49"/>
  <c r="L10" i="48"/>
  <c r="L10" i="40"/>
  <c r="L10" i="47"/>
  <c r="L9" i="46"/>
  <c r="L9" i="38"/>
  <c r="L9" i="44"/>
  <c r="L9" i="36"/>
  <c r="L9" i="45"/>
  <c r="L9" i="37"/>
  <c r="L9" i="33"/>
  <c r="L9" i="40"/>
  <c r="L9" i="43"/>
  <c r="L9" i="35"/>
  <c r="L9" i="42"/>
  <c r="L9" i="47"/>
  <c r="L9" i="39"/>
  <c r="L9" i="49"/>
  <c r="L9" i="41"/>
  <c r="L9" i="48"/>
</calcChain>
</file>

<file path=xl/sharedStrings.xml><?xml version="1.0" encoding="utf-8"?>
<sst xmlns="http://schemas.openxmlformats.org/spreadsheetml/2006/main" count="836" uniqueCount="69">
  <si>
    <t>Nazwa zadania</t>
  </si>
  <si>
    <t>Liczba</t>
  </si>
  <si>
    <t>x</t>
  </si>
  <si>
    <t>Zadania ogółem</t>
  </si>
  <si>
    <t>Odsetek</t>
  </si>
  <si>
    <t>L.p.</t>
  </si>
  <si>
    <t>% wykorzystania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</si>
  <si>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</si>
  <si>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</si>
  <si>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</si>
  <si>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</si>
  <si>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</si>
  <si>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</si>
  <si>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</si>
  <si>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</si>
  <si>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</si>
  <si>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</si>
  <si>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</si>
  <si>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</si>
  <si>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</si>
  <si>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</si>
  <si>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Prowadzenie rehabilitacji osób niepełnosprawnych w różnych typach placówek</t>
  </si>
  <si>
    <t>Zadania zlecane fundacjom oraz organizacjom pozarządowym ogółem, w tym:</t>
  </si>
  <si>
    <t>Działanie i/lub tworzenie zakładów aktywności zawodowej</t>
  </si>
  <si>
    <t>Dofinansowanie robót budowlanych, dotyczących obiektów służących rehabilitacji, w związku z potrzebami osób niepełnosprawnych</t>
  </si>
  <si>
    <t>Organizowanie i prowadzenie szkoleń, kursów, warsztatów, grup środowiskowego wsparcia oraz zespołów aktywności społecznej</t>
  </si>
  <si>
    <t>Organizowanie i prowadzenie szkoleń, kursów i warsztatów dla członków rodzin osób niepełnosprawnych, opiekunów, kadry i wolontariuszy</t>
  </si>
  <si>
    <t>Prowadzenie poradnictwa psychologicznego, społeczno-prawnego oraz udzielanie informacji na temat przysługujących uprawnień, dostępnych usług, sprzętu rehabilitacyjnego i pomocy technicznej</t>
  </si>
  <si>
    <t>Organizowanie i prowadzenie zintegrowanych działań na rzecz włączania osób niepełnosprawnych w rynek pracy</t>
  </si>
  <si>
    <t>Zakup, szkolenie i utrzymanie psów asystujących w trakcie szkolenia</t>
  </si>
  <si>
    <t>Utrzymanie psów asystujących</t>
  </si>
  <si>
    <t>Organizowanie i prowadzenie szkoleń dla tłumaczy języka migowego oraz tłumaczy-przewodników</t>
  </si>
  <si>
    <t>Organizowanie lokalnych, regionalnych i ogólnopolskich imprez kulturalnych, sportowych, turystycznych i rekreacyjnych</t>
  </si>
  <si>
    <t>Promowanie aktywności osób niepełnosprawnych w różnych dziedzinach życia społecznego i zawodowego</t>
  </si>
  <si>
    <t>Prowadzenie kampanii informacyjnych na rzecz integracji osób niepełnosprawnych i przeciwdziałaniu ich dyskryminacji</t>
  </si>
  <si>
    <t>Opracowywanie lub wydawanie publikacji, wydawnictw ciągłych oraz wydawnictw zwartych, stanowiących zamkniętą całość</t>
  </si>
  <si>
    <t>Świadczenie usług wspierających, które mają na celu umożliwienie lub wspomaganie niezależnego życia osób niepełnosprawnych</t>
  </si>
  <si>
    <t>Środki Funduszu wg algorytmu</t>
  </si>
  <si>
    <t>* Kwoty nie zawierają kosztów obsługi realizowanych zadań</t>
  </si>
  <si>
    <t>dolnośląskiego</t>
  </si>
  <si>
    <t>kujawsko-pomorskiego</t>
  </si>
  <si>
    <t>lubelskiego</t>
  </si>
  <si>
    <t>lubuskiego</t>
  </si>
  <si>
    <t>łódzkiego</t>
  </si>
  <si>
    <t>małopolskiego</t>
  </si>
  <si>
    <t>mazowieckiego</t>
  </si>
  <si>
    <t>opolskiego</t>
  </si>
  <si>
    <t>podkarpackiego</t>
  </si>
  <si>
    <t>podlaskiego</t>
  </si>
  <si>
    <t>pomorskiego</t>
  </si>
  <si>
    <t>śląskiego</t>
  </si>
  <si>
    <t>świętokrzyskiego</t>
  </si>
  <si>
    <t>warmińsko-mazurskiego</t>
  </si>
  <si>
    <t>wielkopolskiego</t>
  </si>
  <si>
    <t>zachodniopomorskiego</t>
  </si>
  <si>
    <t>Prowadzenie grupowych i indywidualnych zajęć usprawniających</t>
  </si>
  <si>
    <t>Kwota* [zł]</t>
  </si>
  <si>
    <t xml:space="preserve">Struktura wydatków województwa </t>
  </si>
  <si>
    <t>Dane województwa</t>
  </si>
  <si>
    <t>Odsetek woj. razem</t>
  </si>
  <si>
    <t>liczba realizowanych umów</t>
  </si>
  <si>
    <t>liczba wypłaconych dofinansowań</t>
  </si>
  <si>
    <t>Nr woj.</t>
  </si>
  <si>
    <t>Województwo</t>
  </si>
  <si>
    <t>Samorządy wojewódzkie ogółem</t>
  </si>
  <si>
    <t>liczba zaz działających ze środków PFRON</t>
  </si>
  <si>
    <t xml:space="preserve"> na rehabilitację zawodową i społeczną osób niepełnosprawnych ze środków PFRON w 2025 roku</t>
  </si>
  <si>
    <t>Struktura wydatków ogółem na rehabilitację zawodową i społeczną osób niepełnosprawnych ze środków PFRON w 2025 roku</t>
  </si>
  <si>
    <t>Michał Gadomski, Departament Polityki Regionalnej i Współpracy z Organizacjami Pozarządowymi, 27.02.2026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</si>
</sst>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b/>
      <i/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 Narrow"/>
      <family val="2"/>
      <charset val="238"/>
    </font>
    <font>
      <b/>
      <sz val="10"/>
      <name val="Arial CE"/>
      <charset val="238"/>
    </font>
    <font>
      <sz val="7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4">
    <xf numFmtId="0" fontId="0" fillId="0" borderId="0"/>
    <xf numFmtId="0" fontId="9" fillId="0" borderId="0"/>
    <xf numFmtId="0" fontId="10" fillId="0" borderId="0"/>
    <xf numFmtId="0" fontId="1" fillId="0" borderId="0"/>
  </cellStyleXfs>
  <cellXfs count="6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/>
    </xf>
    <xf numFmtId="10" fontId="7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right" vertical="center"/>
    </xf>
    <xf numFmtId="3" fontId="13" fillId="5" borderId="6" xfId="0" applyNumberFormat="1" applyFont="1" applyFill="1" applyBorder="1" applyAlignment="1">
      <alignment horizontal="right" vertical="center"/>
    </xf>
    <xf numFmtId="3" fontId="13" fillId="6" borderId="6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3" fontId="7" fillId="4" borderId="5" xfId="0" applyNumberFormat="1" applyFont="1" applyFill="1" applyBorder="1" applyAlignment="1">
      <alignment horizontal="right" vertical="center" wrapText="1"/>
    </xf>
    <xf numFmtId="3" fontId="7" fillId="5" borderId="5" xfId="0" applyNumberFormat="1" applyFont="1" applyFill="1" applyBorder="1" applyAlignment="1">
      <alignment horizontal="right" vertical="center" wrapText="1"/>
    </xf>
    <xf numFmtId="3" fontId="7" fillId="6" borderId="5" xfId="0" applyNumberFormat="1" applyFont="1" applyFill="1" applyBorder="1" applyAlignment="1">
      <alignment horizontal="right" vertical="center" wrapText="1"/>
    </xf>
    <xf numFmtId="0" fontId="0" fillId="7" borderId="5" xfId="0" applyFill="1" applyBorder="1" applyAlignment="1">
      <alignment horizontal="center" vertical="center"/>
    </xf>
    <xf numFmtId="0" fontId="0" fillId="0" borderId="5" xfId="0" applyBorder="1"/>
    <xf numFmtId="4" fontId="7" fillId="3" borderId="5" xfId="0" applyNumberFormat="1" applyFont="1" applyFill="1" applyBorder="1" applyAlignment="1">
      <alignment horizontal="right" vertical="center"/>
    </xf>
    <xf numFmtId="3" fontId="11" fillId="0" borderId="5" xfId="1" applyNumberFormat="1" applyFont="1" applyBorder="1" applyAlignment="1">
      <alignment horizontal="right" vertical="center" wrapText="1"/>
    </xf>
    <xf numFmtId="0" fontId="11" fillId="0" borderId="5" xfId="2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3" fontId="11" fillId="0" borderId="5" xfId="2" applyNumberFormat="1" applyFont="1" applyBorder="1" applyAlignment="1">
      <alignment horizontal="right" vertical="center" wrapText="1"/>
    </xf>
    <xf numFmtId="3" fontId="7" fillId="8" borderId="5" xfId="0" applyNumberFormat="1" applyFont="1" applyFill="1" applyBorder="1" applyAlignment="1">
      <alignment horizontal="right" vertical="center" wrapText="1"/>
    </xf>
    <xf numFmtId="3" fontId="11" fillId="9" borderId="5" xfId="1" applyNumberFormat="1" applyFont="1" applyFill="1" applyBorder="1" applyAlignment="1">
      <alignment horizontal="right" vertical="center" wrapText="1"/>
    </xf>
    <xf numFmtId="3" fontId="7" fillId="10" borderId="5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4" fontId="12" fillId="3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</cellXfs>
  <cellStyles count="4">
    <cellStyle name="Normalny" xfId="0" builtinId="0"/>
    <cellStyle name="Normalny 2" xfId="3" xr:uid="{00000000-0005-0000-0000-000001000000}"/>
    <cellStyle name="Normalny_Arkusz3" xfId="1" xr:uid="{00000000-0005-0000-0000-000002000000}"/>
    <cellStyle name="Normalny_Arkusz4" xfId="2" xr:uid="{00000000-0005-0000-0000-000003000000}"/>
  </cellStyles>
  <dxfs count="0"/>
  <tableStyles count="0" defaultTableStyle="TableStyleMedium9" defaultPivotStyle="PivotStyleLight16"/>
  <colors>
    <mruColors>
      <color rgb="FFC4D79B"/>
      <color rgb="FFFFFF99"/>
      <color rgb="FFFFD9FF"/>
      <color rgb="FFFFFFCC"/>
      <color rgb="FFCCFFCC"/>
      <color rgb="FFFFCCFF"/>
      <color rgb="FFCCFFFF"/>
      <color rgb="FFCCE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0"/>
  <sheetViews>
    <sheetView workbookViewId="0">
      <selection activeCell="B21" sqref="B21"/>
    </sheetView>
  </sheetViews>
  <sheetFormatPr defaultRowHeight="12.75" x14ac:dyDescent="0.2"/>
  <cols>
    <col min="1" max="1" width="7" customWidth="1"/>
    <col min="2" max="2" width="22.28515625" customWidth="1"/>
  </cols>
  <sheetData>
    <row r="1" spans="1:2" x14ac:dyDescent="0.2">
      <c r="A1" s="26" t="s">
        <v>62</v>
      </c>
      <c r="B1" s="26" t="s">
        <v>63</v>
      </c>
    </row>
    <row r="2" spans="1:2" x14ac:dyDescent="0.2">
      <c r="A2" s="26">
        <v>1</v>
      </c>
      <c r="B2" s="27" t="s">
        <v>39</v>
      </c>
    </row>
    <row r="3" spans="1:2" x14ac:dyDescent="0.2">
      <c r="A3" s="26">
        <v>2</v>
      </c>
      <c r="B3" s="27" t="s">
        <v>40</v>
      </c>
    </row>
    <row r="4" spans="1:2" x14ac:dyDescent="0.2">
      <c r="A4" s="26">
        <v>3</v>
      </c>
      <c r="B4" s="27" t="s">
        <v>41</v>
      </c>
    </row>
    <row r="5" spans="1:2" x14ac:dyDescent="0.2">
      <c r="A5" s="26">
        <v>4</v>
      </c>
      <c r="B5" s="27" t="s">
        <v>42</v>
      </c>
    </row>
    <row r="6" spans="1:2" x14ac:dyDescent="0.2">
      <c r="A6" s="26">
        <v>5</v>
      </c>
      <c r="B6" s="27" t="s">
        <v>43</v>
      </c>
    </row>
    <row r="7" spans="1:2" x14ac:dyDescent="0.2">
      <c r="A7" s="26">
        <v>6</v>
      </c>
      <c r="B7" s="27" t="s">
        <v>44</v>
      </c>
    </row>
    <row r="8" spans="1:2" x14ac:dyDescent="0.2">
      <c r="A8" s="26">
        <v>7</v>
      </c>
      <c r="B8" s="27" t="s">
        <v>45</v>
      </c>
    </row>
    <row r="9" spans="1:2" x14ac:dyDescent="0.2">
      <c r="A9" s="26">
        <v>8</v>
      </c>
      <c r="B9" s="27" t="s">
        <v>46</v>
      </c>
    </row>
    <row r="10" spans="1:2" x14ac:dyDescent="0.2">
      <c r="A10" s="26">
        <v>9</v>
      </c>
      <c r="B10" s="27" t="s">
        <v>47</v>
      </c>
    </row>
    <row r="11" spans="1:2" x14ac:dyDescent="0.2">
      <c r="A11" s="26">
        <v>10</v>
      </c>
      <c r="B11" s="27" t="s">
        <v>48</v>
      </c>
    </row>
    <row r="12" spans="1:2" x14ac:dyDescent="0.2">
      <c r="A12" s="26">
        <v>11</v>
      </c>
      <c r="B12" s="27" t="s">
        <v>49</v>
      </c>
    </row>
    <row r="13" spans="1:2" x14ac:dyDescent="0.2">
      <c r="A13" s="26">
        <v>12</v>
      </c>
      <c r="B13" s="27" t="s">
        <v>50</v>
      </c>
    </row>
    <row r="14" spans="1:2" x14ac:dyDescent="0.2">
      <c r="A14" s="26">
        <v>13</v>
      </c>
      <c r="B14" s="27" t="s">
        <v>51</v>
      </c>
    </row>
    <row r="15" spans="1:2" x14ac:dyDescent="0.2">
      <c r="A15" s="26">
        <v>14</v>
      </c>
      <c r="B15" s="27" t="s">
        <v>52</v>
      </c>
    </row>
    <row r="16" spans="1:2" x14ac:dyDescent="0.2">
      <c r="A16" s="26">
        <v>15</v>
      </c>
      <c r="B16" s="27" t="s">
        <v>53</v>
      </c>
    </row>
    <row r="17" spans="1:2" x14ac:dyDescent="0.2">
      <c r="A17" s="26">
        <v>16</v>
      </c>
      <c r="B17" s="27" t="s">
        <v>54</v>
      </c>
    </row>
    <row r="19" spans="1:2" x14ac:dyDescent="0.2">
      <c r="B19" t="s">
        <v>57</v>
      </c>
    </row>
    <row r="20" spans="1:2" x14ac:dyDescent="0.2">
      <c r="B20" t="s">
        <v>66</v>
      </c>
    </row>
  </sheetData>
  <pageMargins left="0.7" right="0.7" top="0.75" bottom="0.7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5" customHeight="1" x14ac:dyDescent="0.2">
      <c r="A3" s="41" t="str">
        <f>CONCATENATE(lista!B19,lista!B9,lista!B20)</f>
        <v>Struktura wydatków województwa opolskiego na rehabilitację zawodową i społeczną osób niepełnosprawnych ze środków PFRON w 2025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5" customHeight="1" x14ac:dyDescent="0.2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5" customHeight="1" x14ac:dyDescent="0.2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">
      <c r="A8" s="31">
        <f t="shared" ref="A8:A10" si="0">A7+1</f>
        <v>1</v>
      </c>
      <c r="B8" s="48" t="s">
        <v>23</v>
      </c>
      <c r="C8" s="48"/>
      <c r="D8" s="48"/>
      <c r="E8" s="48"/>
      <c r="F8" s="48"/>
      <c r="G8" s="48"/>
      <c r="H8" s="48"/>
      <c r="I8" s="10">
        <v>14326000</v>
      </c>
      <c r="J8" s="23">
        <v>5</v>
      </c>
      <c r="K8" s="13">
        <f>I8/I25*100</f>
        <v>72.505805161145204</v>
      </c>
      <c r="L8" s="13">
        <f>Polska!K8</f>
        <v>69.941325917816528</v>
      </c>
    </row>
    <row r="9" spans="1:13" s="2" customFormat="1" ht="16.5" customHeight="1" x14ac:dyDescent="0.2">
      <c r="A9" s="31">
        <f t="shared" si="0"/>
        <v>2</v>
      </c>
      <c r="B9" s="48" t="s">
        <v>24</v>
      </c>
      <c r="C9" s="48"/>
      <c r="D9" s="48"/>
      <c r="E9" s="48"/>
      <c r="F9" s="48"/>
      <c r="G9" s="48"/>
      <c r="H9" s="48"/>
      <c r="I9" s="10">
        <v>1592418</v>
      </c>
      <c r="J9" s="24">
        <v>5</v>
      </c>
      <c r="K9" s="13">
        <f>I9/I25*100</f>
        <v>8.0594408238936577</v>
      </c>
      <c r="L9" s="13">
        <f>Polska!K9</f>
        <v>20.731095001365304</v>
      </c>
    </row>
    <row r="10" spans="1:13" s="2" customFormat="1" ht="16.5" customHeight="1" x14ac:dyDescent="0.2">
      <c r="A10" s="31">
        <f t="shared" si="0"/>
        <v>3</v>
      </c>
      <c r="B10" s="48" t="s">
        <v>22</v>
      </c>
      <c r="C10" s="48"/>
      <c r="D10" s="48"/>
      <c r="E10" s="48"/>
      <c r="F10" s="48"/>
      <c r="G10" s="48"/>
      <c r="H10" s="48"/>
      <c r="I10" s="10">
        <f>SUM(I11:I24)</f>
        <v>3839999.92</v>
      </c>
      <c r="J10" s="34">
        <f>SUM(J11:J24)</f>
        <v>90</v>
      </c>
      <c r="K10" s="13">
        <f>I10/I25*100</f>
        <v>19.434754014961129</v>
      </c>
      <c r="L10" s="13">
        <f>Polska!K10</f>
        <v>9.3275790808181682</v>
      </c>
    </row>
    <row r="11" spans="1:13" ht="15" customHeight="1" x14ac:dyDescent="0.2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0</v>
      </c>
      <c r="J11" s="30">
        <v>0</v>
      </c>
      <c r="K11" s="14">
        <f>I11/I10*100</f>
        <v>0</v>
      </c>
      <c r="L11" s="14">
        <f>Polska!K11</f>
        <v>10.196076575454525</v>
      </c>
      <c r="M11" s="6"/>
    </row>
    <row r="12" spans="1:13" s="3" customFormat="1" ht="15" customHeight="1" x14ac:dyDescent="0.2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941701.8</v>
      </c>
      <c r="J12" s="30">
        <v>22</v>
      </c>
      <c r="K12" s="14">
        <f>I12/I10*100</f>
        <v>24.523484885905937</v>
      </c>
      <c r="L12" s="14">
        <f>Polska!K12</f>
        <v>12.445535055922443</v>
      </c>
      <c r="M12" s="7"/>
    </row>
    <row r="13" spans="1:13" s="3" customFormat="1" ht="15" customHeight="1" x14ac:dyDescent="0.2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769350</v>
      </c>
      <c r="J13" s="30">
        <v>9</v>
      </c>
      <c r="K13" s="14">
        <f>I13/I10*100</f>
        <v>20.035156667399097</v>
      </c>
      <c r="L13" s="14">
        <f>Polska!K13</f>
        <v>8.8298096053529012</v>
      </c>
      <c r="M13" s="7"/>
    </row>
    <row r="14" spans="1:13" s="3" customFormat="1" ht="24" customHeight="1" x14ac:dyDescent="0.2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0</v>
      </c>
      <c r="J14" s="30">
        <v>0</v>
      </c>
      <c r="K14" s="14">
        <f>I14/I10*100</f>
        <v>0</v>
      </c>
      <c r="L14" s="14">
        <f>Polska!K14</f>
        <v>2.7281724995716563</v>
      </c>
      <c r="M14" s="7"/>
    </row>
    <row r="15" spans="1:13" s="3" customFormat="1" ht="15" customHeight="1" x14ac:dyDescent="0.2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480000</v>
      </c>
      <c r="J15" s="30">
        <v>1</v>
      </c>
      <c r="K15" s="14">
        <f>I15/I10*100</f>
        <v>12.500000260416671</v>
      </c>
      <c r="L15" s="14">
        <f>Polska!K15</f>
        <v>19.962070267272299</v>
      </c>
      <c r="M15" s="7"/>
    </row>
    <row r="16" spans="1:13" ht="15" customHeight="1" x14ac:dyDescent="0.2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f>Polska!K16</f>
        <v>1.6153756055941664</v>
      </c>
      <c r="M16" s="6"/>
    </row>
    <row r="17" spans="1:13" ht="15" customHeight="1" x14ac:dyDescent="0.2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f>Polska!K17</f>
        <v>0</v>
      </c>
      <c r="M17" s="6"/>
    </row>
    <row r="18" spans="1:13" ht="15" customHeight="1" x14ac:dyDescent="0.2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f>Polska!K18</f>
        <v>0</v>
      </c>
      <c r="M18" s="6"/>
    </row>
    <row r="19" spans="1:13" ht="15" customHeight="1" x14ac:dyDescent="0.2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f>Polska!K19</f>
        <v>0.28478355270609873</v>
      </c>
      <c r="M19" s="6"/>
    </row>
    <row r="20" spans="1:13" ht="15" customHeight="1" x14ac:dyDescent="0.2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1294468.1200000001</v>
      </c>
      <c r="J20" s="30">
        <v>50</v>
      </c>
      <c r="K20" s="14">
        <f>I20/I10*100</f>
        <v>33.710107993960584</v>
      </c>
      <c r="L20" s="14">
        <f>Polska!K20</f>
        <v>26.653371958088684</v>
      </c>
      <c r="M20" s="6"/>
    </row>
    <row r="21" spans="1:13" ht="15" customHeight="1" x14ac:dyDescent="0.2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254480</v>
      </c>
      <c r="J21" s="30">
        <v>6</v>
      </c>
      <c r="K21" s="14">
        <f>I21/I10*100</f>
        <v>6.6270834713975724</v>
      </c>
      <c r="L21" s="14">
        <f>Polska!K21</f>
        <v>3.7059107838676586</v>
      </c>
      <c r="M21" s="6"/>
    </row>
    <row r="22" spans="1:13" ht="15" customHeight="1" x14ac:dyDescent="0.2">
      <c r="A22" s="11" t="s">
        <v>18</v>
      </c>
      <c r="B22" s="56" t="s">
        <v>34</v>
      </c>
      <c r="C22" s="56"/>
      <c r="D22" s="56"/>
      <c r="E22" s="56"/>
      <c r="F22" s="56"/>
      <c r="G22" s="56"/>
      <c r="H22" s="56"/>
      <c r="I22" s="29">
        <v>0</v>
      </c>
      <c r="J22" s="30">
        <v>0</v>
      </c>
      <c r="K22" s="14">
        <f>I22/I10*100</f>
        <v>0</v>
      </c>
      <c r="L22" s="14">
        <f>Polska!K22</f>
        <v>2.1221934187561962</v>
      </c>
      <c r="M22" s="6"/>
    </row>
    <row r="23" spans="1:13" ht="15" customHeight="1" x14ac:dyDescent="0.2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10000</v>
      </c>
      <c r="J23" s="30">
        <v>1</v>
      </c>
      <c r="K23" s="14">
        <f>I23/I10*100</f>
        <v>0.26041667209201402</v>
      </c>
      <c r="L23" s="14">
        <f>Polska!K23</f>
        <v>2.9452830468673685</v>
      </c>
      <c r="M23" s="6"/>
    </row>
    <row r="24" spans="1:13" ht="15" customHeight="1" x14ac:dyDescent="0.2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90000</v>
      </c>
      <c r="J24" s="30">
        <v>1</v>
      </c>
      <c r="K24" s="14">
        <f>I24/I10*100</f>
        <v>2.343750048828126</v>
      </c>
      <c r="L24" s="14">
        <f>Polska!K24</f>
        <v>8.5114176305460152</v>
      </c>
      <c r="M24" s="6"/>
    </row>
    <row r="25" spans="1:13" s="3" customFormat="1" ht="15" customHeight="1" x14ac:dyDescent="0.2">
      <c r="A25" s="31">
        <v>4</v>
      </c>
      <c r="B25" s="48" t="s">
        <v>3</v>
      </c>
      <c r="C25" s="48"/>
      <c r="D25" s="48"/>
      <c r="E25" s="48"/>
      <c r="F25" s="48"/>
      <c r="G25" s="48"/>
      <c r="H25" s="48"/>
      <c r="I25" s="10">
        <f>I8+I9+I10</f>
        <v>19758417.920000002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19843201</v>
      </c>
      <c r="J26" s="18" t="s">
        <v>6</v>
      </c>
      <c r="K26" s="57">
        <f>I25/I26*100</f>
        <v>99.57273486268673</v>
      </c>
      <c r="L26" s="58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"/>
    <row r="30" spans="1:13" x14ac:dyDescent="0.2">
      <c r="B30" s="55" t="s">
        <v>38</v>
      </c>
      <c r="C30" s="55"/>
      <c r="D30" s="55"/>
      <c r="E30" s="55"/>
      <c r="F30" s="55"/>
      <c r="G30" s="55"/>
      <c r="H30" s="55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5" customHeight="1" x14ac:dyDescent="0.2">
      <c r="A3" s="41" t="str">
        <f>CONCATENATE(lista!B19,lista!B10,lista!B20)</f>
        <v>Struktura wydatków województwa podkarpackiego na rehabilitację zawodową i społeczną osób niepełnosprawnych ze środków PFRON w 2025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5" customHeight="1" x14ac:dyDescent="0.2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5" customHeight="1" x14ac:dyDescent="0.2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">
      <c r="A8" s="31">
        <f t="shared" ref="A8:A10" si="0">A7+1</f>
        <v>1</v>
      </c>
      <c r="B8" s="48" t="s">
        <v>23</v>
      </c>
      <c r="C8" s="48"/>
      <c r="D8" s="48"/>
      <c r="E8" s="48"/>
      <c r="F8" s="48"/>
      <c r="G8" s="48"/>
      <c r="H8" s="48"/>
      <c r="I8" s="10">
        <v>40865588</v>
      </c>
      <c r="J8" s="23">
        <v>12</v>
      </c>
      <c r="K8" s="13">
        <f>I8/I25*100</f>
        <v>83.639701571485773</v>
      </c>
      <c r="L8" s="13">
        <f>Polska!K8</f>
        <v>69.941325917816528</v>
      </c>
    </row>
    <row r="9" spans="1:13" s="2" customFormat="1" ht="16.5" customHeight="1" x14ac:dyDescent="0.2">
      <c r="A9" s="31">
        <f t="shared" si="0"/>
        <v>2</v>
      </c>
      <c r="B9" s="48" t="s">
        <v>24</v>
      </c>
      <c r="C9" s="48"/>
      <c r="D9" s="48"/>
      <c r="E9" s="48"/>
      <c r="F9" s="48"/>
      <c r="G9" s="48"/>
      <c r="H9" s="48"/>
      <c r="I9" s="10">
        <v>5021178.45</v>
      </c>
      <c r="J9" s="24">
        <v>11</v>
      </c>
      <c r="K9" s="13">
        <f>I9/I25*100</f>
        <v>10.276858541596795</v>
      </c>
      <c r="L9" s="13">
        <f>Polska!K9</f>
        <v>20.731095001365304</v>
      </c>
    </row>
    <row r="10" spans="1:13" s="2" customFormat="1" ht="16.5" customHeight="1" x14ac:dyDescent="0.2">
      <c r="A10" s="31">
        <f t="shared" si="0"/>
        <v>3</v>
      </c>
      <c r="B10" s="48" t="s">
        <v>22</v>
      </c>
      <c r="C10" s="48"/>
      <c r="D10" s="48"/>
      <c r="E10" s="48"/>
      <c r="F10" s="48"/>
      <c r="G10" s="48"/>
      <c r="H10" s="48"/>
      <c r="I10" s="10">
        <f>SUM(I11:I24)</f>
        <v>2972312.71</v>
      </c>
      <c r="J10" s="34">
        <f>SUM(J11:J24)</f>
        <v>76</v>
      </c>
      <c r="K10" s="13">
        <f>I10/I25*100</f>
        <v>6.083439886917426</v>
      </c>
      <c r="L10" s="13">
        <f>Polska!K10</f>
        <v>9.3275790808181682</v>
      </c>
    </row>
    <row r="11" spans="1:13" ht="15" customHeight="1" x14ac:dyDescent="0.2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557227</v>
      </c>
      <c r="J11" s="30">
        <v>9</v>
      </c>
      <c r="K11" s="14">
        <f>I11/I10*100</f>
        <v>18.747253548567574</v>
      </c>
      <c r="L11" s="14">
        <f>Polska!K11</f>
        <v>10.196076575454525</v>
      </c>
      <c r="M11" s="6"/>
    </row>
    <row r="12" spans="1:13" s="3" customFormat="1" ht="15" customHeight="1" x14ac:dyDescent="0.2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227192.22</v>
      </c>
      <c r="J12" s="30">
        <v>5</v>
      </c>
      <c r="K12" s="14">
        <f>I12/I10*100</f>
        <v>7.6436176865118615</v>
      </c>
      <c r="L12" s="14">
        <f>Polska!K12</f>
        <v>12.445535055922443</v>
      </c>
      <c r="M12" s="7"/>
    </row>
    <row r="13" spans="1:13" s="3" customFormat="1" ht="15" customHeight="1" x14ac:dyDescent="0.2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175050</v>
      </c>
      <c r="J13" s="30">
        <v>3</v>
      </c>
      <c r="K13" s="14">
        <f>I13/I10*100</f>
        <v>5.8893534119429853</v>
      </c>
      <c r="L13" s="14">
        <f>Polska!K13</f>
        <v>8.8298096053529012</v>
      </c>
      <c r="M13" s="7"/>
    </row>
    <row r="14" spans="1:13" s="3" customFormat="1" ht="24" customHeight="1" x14ac:dyDescent="0.2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0</v>
      </c>
      <c r="J14" s="30">
        <v>0</v>
      </c>
      <c r="K14" s="14">
        <f>I14/I10*100</f>
        <v>0</v>
      </c>
      <c r="L14" s="14">
        <f>Polska!K14</f>
        <v>2.7281724995716563</v>
      </c>
      <c r="M14" s="7"/>
    </row>
    <row r="15" spans="1:13" s="3" customFormat="1" ht="15" customHeight="1" x14ac:dyDescent="0.2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790755.48</v>
      </c>
      <c r="J15" s="30">
        <v>14</v>
      </c>
      <c r="K15" s="14">
        <f>I15/I10*100</f>
        <v>26.60404732448222</v>
      </c>
      <c r="L15" s="14">
        <f>Polska!K15</f>
        <v>19.962070267272299</v>
      </c>
      <c r="M15" s="7"/>
    </row>
    <row r="16" spans="1:13" ht="15" customHeight="1" x14ac:dyDescent="0.2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f>Polska!K16</f>
        <v>1.6153756055941664</v>
      </c>
      <c r="M16" s="6"/>
    </row>
    <row r="17" spans="1:13" ht="15" customHeight="1" x14ac:dyDescent="0.2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f>Polska!K17</f>
        <v>0</v>
      </c>
      <c r="M17" s="6"/>
    </row>
    <row r="18" spans="1:13" ht="15" customHeight="1" x14ac:dyDescent="0.2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f>Polska!K18</f>
        <v>0</v>
      </c>
      <c r="M18" s="6"/>
    </row>
    <row r="19" spans="1:13" ht="15" customHeight="1" x14ac:dyDescent="0.2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f>Polska!K19</f>
        <v>0.28478355270609873</v>
      </c>
      <c r="M19" s="6"/>
    </row>
    <row r="20" spans="1:13" ht="15" customHeight="1" x14ac:dyDescent="0.2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1180588.01</v>
      </c>
      <c r="J20" s="30">
        <v>44</v>
      </c>
      <c r="K20" s="14">
        <f>I20/I10*100</f>
        <v>39.71950885342747</v>
      </c>
      <c r="L20" s="14">
        <f>Polska!K20</f>
        <v>26.653371958088684</v>
      </c>
      <c r="M20" s="6"/>
    </row>
    <row r="21" spans="1:13" ht="15" customHeight="1" x14ac:dyDescent="0.2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0</v>
      </c>
      <c r="J21" s="30">
        <v>0</v>
      </c>
      <c r="K21" s="14">
        <f>I21/I10*100</f>
        <v>0</v>
      </c>
      <c r="L21" s="14">
        <f>Polska!K21</f>
        <v>3.7059107838676586</v>
      </c>
      <c r="M21" s="6"/>
    </row>
    <row r="22" spans="1:13" ht="15" customHeight="1" x14ac:dyDescent="0.2">
      <c r="A22" s="11" t="s">
        <v>18</v>
      </c>
      <c r="B22" s="56" t="s">
        <v>34</v>
      </c>
      <c r="C22" s="56"/>
      <c r="D22" s="56"/>
      <c r="E22" s="56"/>
      <c r="F22" s="56"/>
      <c r="G22" s="56"/>
      <c r="H22" s="56"/>
      <c r="I22" s="29">
        <v>0</v>
      </c>
      <c r="J22" s="30">
        <v>0</v>
      </c>
      <c r="K22" s="14">
        <f>I22/I10*100</f>
        <v>0</v>
      </c>
      <c r="L22" s="14">
        <f>Polska!K22</f>
        <v>2.1221934187561962</v>
      </c>
      <c r="M22" s="6"/>
    </row>
    <row r="23" spans="1:13" ht="15" customHeight="1" x14ac:dyDescent="0.2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0</v>
      </c>
      <c r="J23" s="30">
        <v>0</v>
      </c>
      <c r="K23" s="14">
        <f>I23/I10*100</f>
        <v>0</v>
      </c>
      <c r="L23" s="14">
        <f>Polska!K23</f>
        <v>2.9452830468673685</v>
      </c>
      <c r="M23" s="6"/>
    </row>
    <row r="24" spans="1:13" ht="15" customHeight="1" x14ac:dyDescent="0.2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41500</v>
      </c>
      <c r="J24" s="30">
        <v>1</v>
      </c>
      <c r="K24" s="14">
        <f>I24/I10*100</f>
        <v>1.3962191750678885</v>
      </c>
      <c r="L24" s="14">
        <f>Polska!K24</f>
        <v>8.5114176305460152</v>
      </c>
      <c r="M24" s="6"/>
    </row>
    <row r="25" spans="1:13" s="3" customFormat="1" ht="15" customHeight="1" x14ac:dyDescent="0.2">
      <c r="A25" s="31">
        <v>4</v>
      </c>
      <c r="B25" s="48" t="s">
        <v>3</v>
      </c>
      <c r="C25" s="48"/>
      <c r="D25" s="48"/>
      <c r="E25" s="48"/>
      <c r="F25" s="48"/>
      <c r="G25" s="48"/>
      <c r="H25" s="48"/>
      <c r="I25" s="10">
        <f>I8+I9+I10</f>
        <v>48859079.160000004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49673679</v>
      </c>
      <c r="J26" s="18" t="s">
        <v>6</v>
      </c>
      <c r="K26" s="57">
        <f>I25/I26*100</f>
        <v>98.360097628363718</v>
      </c>
      <c r="L26" s="58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"/>
    <row r="30" spans="1:13" x14ac:dyDescent="0.2">
      <c r="B30" s="55" t="s">
        <v>38</v>
      </c>
      <c r="C30" s="55"/>
      <c r="D30" s="55"/>
      <c r="E30" s="55"/>
      <c r="F30" s="55"/>
      <c r="G30" s="55"/>
      <c r="H30" s="55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5" customHeight="1" x14ac:dyDescent="0.2">
      <c r="A3" s="41" t="str">
        <f>CONCATENATE(lista!B19,lista!B11,lista!B20)</f>
        <v>Struktura wydatków województwa podlaskiego na rehabilitację zawodową i społeczną osób niepełnosprawnych ze środków PFRON w 2025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5" customHeight="1" x14ac:dyDescent="0.2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5" customHeight="1" x14ac:dyDescent="0.2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">
      <c r="A8" s="31">
        <f t="shared" ref="A8:A10" si="0">A7+1</f>
        <v>1</v>
      </c>
      <c r="B8" s="48" t="s">
        <v>23</v>
      </c>
      <c r="C8" s="48"/>
      <c r="D8" s="48"/>
      <c r="E8" s="48"/>
      <c r="F8" s="48"/>
      <c r="G8" s="48"/>
      <c r="H8" s="48"/>
      <c r="I8" s="10">
        <v>18732000</v>
      </c>
      <c r="J8" s="23">
        <v>11</v>
      </c>
      <c r="K8" s="13">
        <f>I8/I25*100</f>
        <v>80.504256209785865</v>
      </c>
      <c r="L8" s="13">
        <f>Polska!K8</f>
        <v>69.941325917816528</v>
      </c>
    </row>
    <row r="9" spans="1:13" s="2" customFormat="1" ht="16.5" customHeight="1" x14ac:dyDescent="0.2">
      <c r="A9" s="31">
        <f t="shared" si="0"/>
        <v>2</v>
      </c>
      <c r="B9" s="48" t="s">
        <v>24</v>
      </c>
      <c r="C9" s="48"/>
      <c r="D9" s="48"/>
      <c r="E9" s="48"/>
      <c r="F9" s="48"/>
      <c r="G9" s="48"/>
      <c r="H9" s="48"/>
      <c r="I9" s="10">
        <v>3328427.32</v>
      </c>
      <c r="J9" s="24">
        <v>4</v>
      </c>
      <c r="K9" s="13">
        <f>I9/I25*100</f>
        <v>14.304535860822707</v>
      </c>
      <c r="L9" s="13">
        <f>Polska!K9</f>
        <v>20.731095001365304</v>
      </c>
    </row>
    <row r="10" spans="1:13" s="2" customFormat="1" ht="16.5" customHeight="1" x14ac:dyDescent="0.2">
      <c r="A10" s="31">
        <f t="shared" si="0"/>
        <v>3</v>
      </c>
      <c r="B10" s="48" t="s">
        <v>22</v>
      </c>
      <c r="C10" s="48"/>
      <c r="D10" s="48"/>
      <c r="E10" s="48"/>
      <c r="F10" s="48"/>
      <c r="G10" s="48"/>
      <c r="H10" s="48"/>
      <c r="I10" s="10">
        <f>SUM(I11:I24)</f>
        <v>1207907.6500000001</v>
      </c>
      <c r="J10" s="34">
        <f>SUM(J11:J24)</f>
        <v>35</v>
      </c>
      <c r="K10" s="13">
        <f>I10/I25*100</f>
        <v>5.1912079293914353</v>
      </c>
      <c r="L10" s="13">
        <f>Polska!K10</f>
        <v>9.3275790808181682</v>
      </c>
    </row>
    <row r="11" spans="1:13" ht="15" customHeight="1" x14ac:dyDescent="0.2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225306.72</v>
      </c>
      <c r="J11" s="30">
        <v>5</v>
      </c>
      <c r="K11" s="14">
        <f>I11/I10*100</f>
        <v>18.652644513013886</v>
      </c>
      <c r="L11" s="14">
        <f>Polska!K11</f>
        <v>10.196076575454525</v>
      </c>
      <c r="M11" s="6"/>
    </row>
    <row r="12" spans="1:13" s="3" customFormat="1" ht="15" customHeight="1" x14ac:dyDescent="0.2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125298.4</v>
      </c>
      <c r="J12" s="30">
        <v>6</v>
      </c>
      <c r="K12" s="14">
        <f>I12/I10*100</f>
        <v>10.373177121611903</v>
      </c>
      <c r="L12" s="14">
        <f>Polska!K12</f>
        <v>12.445535055922443</v>
      </c>
      <c r="M12" s="7"/>
    </row>
    <row r="13" spans="1:13" s="3" customFormat="1" ht="15" customHeight="1" x14ac:dyDescent="0.2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109985.36</v>
      </c>
      <c r="J13" s="30">
        <v>3</v>
      </c>
      <c r="K13" s="14">
        <f>I13/I10*100</f>
        <v>9.1054444435383761</v>
      </c>
      <c r="L13" s="14">
        <f>Polska!K13</f>
        <v>8.8298096053529012</v>
      </c>
      <c r="M13" s="7"/>
    </row>
    <row r="14" spans="1:13" s="3" customFormat="1" ht="24" customHeight="1" x14ac:dyDescent="0.2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0</v>
      </c>
      <c r="J14" s="30">
        <v>0</v>
      </c>
      <c r="K14" s="14">
        <f>I14/I10*100</f>
        <v>0</v>
      </c>
      <c r="L14" s="14">
        <f>Polska!K14</f>
        <v>2.7281724995716563</v>
      </c>
      <c r="M14" s="7"/>
    </row>
    <row r="15" spans="1:13" s="3" customFormat="1" ht="15" customHeight="1" x14ac:dyDescent="0.2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512640.68</v>
      </c>
      <c r="J15" s="30">
        <v>13</v>
      </c>
      <c r="K15" s="14">
        <f>I15/I10*100</f>
        <v>42.440386895471683</v>
      </c>
      <c r="L15" s="14">
        <f>Polska!K15</f>
        <v>19.962070267272299</v>
      </c>
      <c r="M15" s="7"/>
    </row>
    <row r="16" spans="1:13" ht="15" customHeight="1" x14ac:dyDescent="0.2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f>Polska!K16</f>
        <v>1.6153756055941664</v>
      </c>
      <c r="M16" s="6"/>
    </row>
    <row r="17" spans="1:13" ht="15" customHeight="1" x14ac:dyDescent="0.2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f>Polska!K17</f>
        <v>0</v>
      </c>
      <c r="M17" s="6"/>
    </row>
    <row r="18" spans="1:13" ht="15" customHeight="1" x14ac:dyDescent="0.2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f>Polska!K18</f>
        <v>0</v>
      </c>
      <c r="M18" s="6"/>
    </row>
    <row r="19" spans="1:13" ht="15" customHeight="1" x14ac:dyDescent="0.2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30416.68</v>
      </c>
      <c r="J19" s="30">
        <v>1</v>
      </c>
      <c r="K19" s="14">
        <f>I19/I10*100</f>
        <v>2.5181295937648875</v>
      </c>
      <c r="L19" s="14">
        <f>Polska!K19</f>
        <v>0.28478355270609873</v>
      </c>
      <c r="M19" s="6"/>
    </row>
    <row r="20" spans="1:13" ht="15" customHeight="1" x14ac:dyDescent="0.2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30523.360000000001</v>
      </c>
      <c r="J20" s="30">
        <v>2</v>
      </c>
      <c r="K20" s="14">
        <f>I20/I10*100</f>
        <v>2.5269613947721909</v>
      </c>
      <c r="L20" s="14">
        <f>Polska!K20</f>
        <v>26.653371958088684</v>
      </c>
      <c r="M20" s="6"/>
    </row>
    <row r="21" spans="1:13" ht="15" customHeight="1" x14ac:dyDescent="0.2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73571.360000000001</v>
      </c>
      <c r="J21" s="30">
        <v>2</v>
      </c>
      <c r="K21" s="14">
        <f>I21/I10*100</f>
        <v>6.0908100052185272</v>
      </c>
      <c r="L21" s="14">
        <f>Polska!K21</f>
        <v>3.7059107838676586</v>
      </c>
      <c r="M21" s="6"/>
    </row>
    <row r="22" spans="1:13" ht="15" customHeight="1" x14ac:dyDescent="0.2">
      <c r="A22" s="11" t="s">
        <v>18</v>
      </c>
      <c r="B22" s="56" t="s">
        <v>34</v>
      </c>
      <c r="C22" s="56"/>
      <c r="D22" s="56"/>
      <c r="E22" s="56"/>
      <c r="F22" s="56"/>
      <c r="G22" s="56"/>
      <c r="H22" s="56"/>
      <c r="I22" s="29">
        <v>100165.09</v>
      </c>
      <c r="J22" s="30">
        <v>3</v>
      </c>
      <c r="K22" s="14">
        <f>I22/I10*100</f>
        <v>8.2924460326085345</v>
      </c>
      <c r="L22" s="14">
        <f>Polska!K22</f>
        <v>2.1221934187561962</v>
      </c>
      <c r="M22" s="6"/>
    </row>
    <row r="23" spans="1:13" ht="15" customHeight="1" x14ac:dyDescent="0.2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0</v>
      </c>
      <c r="J23" s="30">
        <v>0</v>
      </c>
      <c r="K23" s="14">
        <f>I23/I10*100</f>
        <v>0</v>
      </c>
      <c r="L23" s="14">
        <f>Polska!K23</f>
        <v>2.9452830468673685</v>
      </c>
      <c r="M23" s="6"/>
    </row>
    <row r="24" spans="1:13" ht="15" customHeight="1" x14ac:dyDescent="0.2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0</v>
      </c>
      <c r="J24" s="30">
        <v>0</v>
      </c>
      <c r="K24" s="14">
        <f>I24/I10*100</f>
        <v>0</v>
      </c>
      <c r="L24" s="14">
        <f>Polska!K24</f>
        <v>8.5114176305460152</v>
      </c>
      <c r="M24" s="6"/>
    </row>
    <row r="25" spans="1:13" s="3" customFormat="1" ht="15" customHeight="1" x14ac:dyDescent="0.2">
      <c r="A25" s="31">
        <v>4</v>
      </c>
      <c r="B25" s="48" t="s">
        <v>3</v>
      </c>
      <c r="C25" s="48"/>
      <c r="D25" s="48"/>
      <c r="E25" s="48"/>
      <c r="F25" s="48"/>
      <c r="G25" s="48"/>
      <c r="H25" s="48"/>
      <c r="I25" s="10">
        <f>I8+I9+I10</f>
        <v>23268334.969999999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23308471</v>
      </c>
      <c r="J26" s="18" t="s">
        <v>6</v>
      </c>
      <c r="K26" s="57">
        <f>I25/I26*100</f>
        <v>99.827804964126557</v>
      </c>
      <c r="L26" s="58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"/>
    <row r="30" spans="1:13" x14ac:dyDescent="0.2">
      <c r="B30" s="55" t="s">
        <v>38</v>
      </c>
      <c r="C30" s="55"/>
      <c r="D30" s="55"/>
      <c r="E30" s="55"/>
      <c r="F30" s="55"/>
      <c r="G30" s="55"/>
      <c r="H30" s="55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5" customHeight="1" x14ac:dyDescent="0.2">
      <c r="A3" s="41" t="str">
        <f>CONCATENATE(lista!B19,lista!B12,lista!B20)</f>
        <v>Struktura wydatków województwa pomorskiego na rehabilitację zawodową i społeczną osób niepełnosprawnych ze środków PFRON w 2025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5" customHeight="1" x14ac:dyDescent="0.2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5" customHeight="1" x14ac:dyDescent="0.2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">
      <c r="A8" s="31">
        <f t="shared" ref="A8:A10" si="0">A7+1</f>
        <v>1</v>
      </c>
      <c r="B8" s="48" t="s">
        <v>23</v>
      </c>
      <c r="C8" s="48"/>
      <c r="D8" s="48"/>
      <c r="E8" s="48"/>
      <c r="F8" s="48"/>
      <c r="G8" s="48"/>
      <c r="H8" s="48"/>
      <c r="I8" s="10">
        <v>4332000</v>
      </c>
      <c r="J8" s="23">
        <v>2</v>
      </c>
      <c r="K8" s="13">
        <f>I8/I25*100</f>
        <v>21.650198954933103</v>
      </c>
      <c r="L8" s="13">
        <f>Polska!K8</f>
        <v>69.941325917816528</v>
      </c>
    </row>
    <row r="9" spans="1:13" s="2" customFormat="1" ht="16.5" customHeight="1" x14ac:dyDescent="0.2">
      <c r="A9" s="31">
        <f t="shared" si="0"/>
        <v>2</v>
      </c>
      <c r="B9" s="48" t="s">
        <v>24</v>
      </c>
      <c r="C9" s="48"/>
      <c r="D9" s="48"/>
      <c r="E9" s="48"/>
      <c r="F9" s="48"/>
      <c r="G9" s="48"/>
      <c r="H9" s="48"/>
      <c r="I9" s="10">
        <v>14518054</v>
      </c>
      <c r="J9" s="24">
        <v>10</v>
      </c>
      <c r="K9" s="13">
        <f>I9/I25*100</f>
        <v>72.55742325449269</v>
      </c>
      <c r="L9" s="13">
        <f>Polska!K9</f>
        <v>20.731095001365304</v>
      </c>
    </row>
    <row r="10" spans="1:13" s="2" customFormat="1" ht="16.5" customHeight="1" x14ac:dyDescent="0.2">
      <c r="A10" s="31">
        <f t="shared" si="0"/>
        <v>3</v>
      </c>
      <c r="B10" s="48" t="s">
        <v>22</v>
      </c>
      <c r="C10" s="48"/>
      <c r="D10" s="48"/>
      <c r="E10" s="48"/>
      <c r="F10" s="48"/>
      <c r="G10" s="48"/>
      <c r="H10" s="48"/>
      <c r="I10" s="10">
        <f>SUM(I11:I24)</f>
        <v>1159000</v>
      </c>
      <c r="J10" s="34">
        <f>SUM(J11:J24)</f>
        <v>39</v>
      </c>
      <c r="K10" s="13">
        <f>I10/I25*100</f>
        <v>5.7923777905742071</v>
      </c>
      <c r="L10" s="13">
        <f>Polska!K10</f>
        <v>9.3275790808181682</v>
      </c>
    </row>
    <row r="11" spans="1:13" ht="15" customHeight="1" x14ac:dyDescent="0.2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310840</v>
      </c>
      <c r="J11" s="30">
        <v>9</v>
      </c>
      <c r="K11" s="14">
        <f>I11/I10*100</f>
        <v>26.819672131147541</v>
      </c>
      <c r="L11" s="14">
        <f>Polska!K11</f>
        <v>10.196076575454525</v>
      </c>
      <c r="M11" s="6"/>
    </row>
    <row r="12" spans="1:13" s="3" customFormat="1" ht="15" customHeight="1" x14ac:dyDescent="0.2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0</v>
      </c>
      <c r="J12" s="30">
        <v>0</v>
      </c>
      <c r="K12" s="14">
        <f>I12/I10*100</f>
        <v>0</v>
      </c>
      <c r="L12" s="14">
        <f>Polska!K12</f>
        <v>12.445535055922443</v>
      </c>
      <c r="M12" s="7"/>
    </row>
    <row r="13" spans="1:13" s="3" customFormat="1" ht="15" customHeight="1" x14ac:dyDescent="0.2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0</v>
      </c>
      <c r="J13" s="30">
        <v>0</v>
      </c>
      <c r="K13" s="14">
        <f>I13/I10*100</f>
        <v>0</v>
      </c>
      <c r="L13" s="14">
        <f>Polska!K13</f>
        <v>8.8298096053529012</v>
      </c>
      <c r="M13" s="7"/>
    </row>
    <row r="14" spans="1:13" s="3" customFormat="1" ht="24" customHeight="1" x14ac:dyDescent="0.2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0</v>
      </c>
      <c r="J14" s="30">
        <v>0</v>
      </c>
      <c r="K14" s="14">
        <f>I14/I10*100</f>
        <v>0</v>
      </c>
      <c r="L14" s="14">
        <f>Polska!K14</f>
        <v>2.7281724995716563</v>
      </c>
      <c r="M14" s="7"/>
    </row>
    <row r="15" spans="1:13" s="3" customFormat="1" ht="15" customHeight="1" x14ac:dyDescent="0.2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248814</v>
      </c>
      <c r="J15" s="30">
        <v>8</v>
      </c>
      <c r="K15" s="14">
        <f>I15/I10*100</f>
        <v>21.467989646246764</v>
      </c>
      <c r="L15" s="14">
        <f>Polska!K15</f>
        <v>19.962070267272299</v>
      </c>
      <c r="M15" s="7"/>
    </row>
    <row r="16" spans="1:13" ht="15" customHeight="1" x14ac:dyDescent="0.2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f>Polska!K16</f>
        <v>1.6153756055941664</v>
      </c>
      <c r="M16" s="6"/>
    </row>
    <row r="17" spans="1:13" ht="15" customHeight="1" x14ac:dyDescent="0.2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f>Polska!K17</f>
        <v>0</v>
      </c>
      <c r="M17" s="6"/>
    </row>
    <row r="18" spans="1:13" ht="15" customHeight="1" x14ac:dyDescent="0.2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f>Polska!K18</f>
        <v>0</v>
      </c>
      <c r="M18" s="6"/>
    </row>
    <row r="19" spans="1:13" ht="15" customHeight="1" x14ac:dyDescent="0.2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f>Polska!K19</f>
        <v>0.28478355270609873</v>
      </c>
      <c r="M19" s="6"/>
    </row>
    <row r="20" spans="1:13" ht="15" customHeight="1" x14ac:dyDescent="0.2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555546</v>
      </c>
      <c r="J20" s="30">
        <v>20</v>
      </c>
      <c r="K20" s="14">
        <f>I20/I10*100</f>
        <v>47.933218291630716</v>
      </c>
      <c r="L20" s="14">
        <f>Polska!K20</f>
        <v>26.653371958088684</v>
      </c>
      <c r="M20" s="6"/>
    </row>
    <row r="21" spans="1:13" ht="15" customHeight="1" x14ac:dyDescent="0.2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0</v>
      </c>
      <c r="J21" s="30">
        <v>0</v>
      </c>
      <c r="K21" s="14">
        <f>I21/I10*100</f>
        <v>0</v>
      </c>
      <c r="L21" s="14">
        <f>Polska!K21</f>
        <v>3.7059107838676586</v>
      </c>
      <c r="M21" s="6"/>
    </row>
    <row r="22" spans="1:13" ht="15" customHeight="1" x14ac:dyDescent="0.2">
      <c r="A22" s="11" t="s">
        <v>18</v>
      </c>
      <c r="B22" s="56" t="s">
        <v>34</v>
      </c>
      <c r="C22" s="56"/>
      <c r="D22" s="56"/>
      <c r="E22" s="56"/>
      <c r="F22" s="56"/>
      <c r="G22" s="56"/>
      <c r="H22" s="56"/>
      <c r="I22" s="29">
        <v>43800</v>
      </c>
      <c r="J22" s="30">
        <v>2</v>
      </c>
      <c r="K22" s="14">
        <f>I22/I10*100</f>
        <v>3.7791199309749786</v>
      </c>
      <c r="L22" s="14">
        <f>Polska!K22</f>
        <v>2.1221934187561962</v>
      </c>
      <c r="M22" s="6"/>
    </row>
    <row r="23" spans="1:13" ht="15" customHeight="1" x14ac:dyDescent="0.2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0</v>
      </c>
      <c r="J23" s="30">
        <v>0</v>
      </c>
      <c r="K23" s="14">
        <f>I23/I10*100</f>
        <v>0</v>
      </c>
      <c r="L23" s="14">
        <f>Polska!K23</f>
        <v>2.9452830468673685</v>
      </c>
      <c r="M23" s="6"/>
    </row>
    <row r="24" spans="1:13" ht="15" customHeight="1" x14ac:dyDescent="0.2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0</v>
      </c>
      <c r="J24" s="30">
        <v>0</v>
      </c>
      <c r="K24" s="14">
        <f>I24/I10*100</f>
        <v>0</v>
      </c>
      <c r="L24" s="14">
        <f>Polska!K24</f>
        <v>8.5114176305460152</v>
      </c>
      <c r="M24" s="6"/>
    </row>
    <row r="25" spans="1:13" s="3" customFormat="1" ht="15" customHeight="1" x14ac:dyDescent="0.2">
      <c r="A25" s="31">
        <v>4</v>
      </c>
      <c r="B25" s="48" t="s">
        <v>3</v>
      </c>
      <c r="C25" s="48"/>
      <c r="D25" s="48"/>
      <c r="E25" s="48"/>
      <c r="F25" s="48"/>
      <c r="G25" s="48"/>
      <c r="H25" s="48"/>
      <c r="I25" s="10">
        <f>I8+I9+I10</f>
        <v>20009054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20037325</v>
      </c>
      <c r="J26" s="18" t="s">
        <v>6</v>
      </c>
      <c r="K26" s="57">
        <f>I25/I26*100</f>
        <v>99.858908312362047</v>
      </c>
      <c r="L26" s="58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"/>
    <row r="30" spans="1:13" x14ac:dyDescent="0.2">
      <c r="B30" s="55" t="s">
        <v>38</v>
      </c>
      <c r="C30" s="55"/>
      <c r="D30" s="55"/>
      <c r="E30" s="55"/>
      <c r="F30" s="55"/>
      <c r="G30" s="55"/>
      <c r="H30" s="55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68"/>
  <sheetViews>
    <sheetView zoomScaleNormal="100"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5" customHeight="1" x14ac:dyDescent="0.2">
      <c r="A3" s="41" t="str">
        <f>CONCATENATE(lista!B19,lista!B13,lista!B20)</f>
        <v>Struktura wydatków województwa śląskiego na rehabilitację zawodową i społeczną osób niepełnosprawnych ze środków PFRON w 2025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5" customHeight="1" x14ac:dyDescent="0.2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5" customHeight="1" x14ac:dyDescent="0.2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">
      <c r="A8" s="31">
        <f t="shared" ref="A8:A10" si="0">A7+1</f>
        <v>1</v>
      </c>
      <c r="B8" s="48" t="s">
        <v>23</v>
      </c>
      <c r="C8" s="48"/>
      <c r="D8" s="48"/>
      <c r="E8" s="48"/>
      <c r="F8" s="48"/>
      <c r="G8" s="48"/>
      <c r="H8" s="48"/>
      <c r="I8" s="10">
        <v>40333247</v>
      </c>
      <c r="J8" s="23">
        <v>16</v>
      </c>
      <c r="K8" s="13">
        <f>I8/I25*100</f>
        <v>80.295009603779164</v>
      </c>
      <c r="L8" s="13">
        <f>Polska!K8</f>
        <v>69.941325917816528</v>
      </c>
    </row>
    <row r="9" spans="1:13" s="2" customFormat="1" ht="16.5" customHeight="1" x14ac:dyDescent="0.2">
      <c r="A9" s="31">
        <f t="shared" si="0"/>
        <v>2</v>
      </c>
      <c r="B9" s="48" t="s">
        <v>24</v>
      </c>
      <c r="C9" s="48"/>
      <c r="D9" s="48"/>
      <c r="E9" s="48"/>
      <c r="F9" s="48"/>
      <c r="G9" s="48"/>
      <c r="H9" s="48"/>
      <c r="I9" s="10">
        <v>6865647.3499999996</v>
      </c>
      <c r="J9" s="24">
        <v>15</v>
      </c>
      <c r="K9" s="13">
        <f>I9/I25*100</f>
        <v>13.668059501988793</v>
      </c>
      <c r="L9" s="13">
        <f>Polska!K9</f>
        <v>20.731095001365304</v>
      </c>
    </row>
    <row r="10" spans="1:13" s="2" customFormat="1" ht="16.5" customHeight="1" x14ac:dyDescent="0.2">
      <c r="A10" s="31">
        <f t="shared" si="0"/>
        <v>3</v>
      </c>
      <c r="B10" s="48" t="s">
        <v>22</v>
      </c>
      <c r="C10" s="48"/>
      <c r="D10" s="48"/>
      <c r="E10" s="48"/>
      <c r="F10" s="48"/>
      <c r="G10" s="48"/>
      <c r="H10" s="48"/>
      <c r="I10" s="10">
        <f>SUM(I11:I24)</f>
        <v>3032430.36</v>
      </c>
      <c r="J10" s="34">
        <f>SUM(J11:J24)</f>
        <v>78</v>
      </c>
      <c r="K10" s="13">
        <f>I10/I25*100</f>
        <v>6.0369308942320341</v>
      </c>
      <c r="L10" s="13">
        <f>Polska!K10</f>
        <v>9.3275790808181682</v>
      </c>
    </row>
    <row r="11" spans="1:13" ht="15" customHeight="1" x14ac:dyDescent="0.2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641325.86</v>
      </c>
      <c r="J11" s="30">
        <v>8</v>
      </c>
      <c r="K11" s="14">
        <f>I11/I10*100</f>
        <v>21.148906450072609</v>
      </c>
      <c r="L11" s="14">
        <f>Polska!K11</f>
        <v>10.196076575454525</v>
      </c>
      <c r="M11" s="6"/>
    </row>
    <row r="12" spans="1:13" s="3" customFormat="1" ht="15" customHeight="1" x14ac:dyDescent="0.2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666113.5</v>
      </c>
      <c r="J12" s="30">
        <v>19</v>
      </c>
      <c r="K12" s="14">
        <f>I12/I10*100</f>
        <v>21.966324727074689</v>
      </c>
      <c r="L12" s="14">
        <f>Polska!K12</f>
        <v>12.445535055922443</v>
      </c>
      <c r="M12" s="7"/>
    </row>
    <row r="13" spans="1:13" s="3" customFormat="1" ht="15" customHeight="1" x14ac:dyDescent="0.2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346140</v>
      </c>
      <c r="J13" s="30">
        <v>9</v>
      </c>
      <c r="K13" s="14">
        <f>I13/I10*100</f>
        <v>11.414606731479896</v>
      </c>
      <c r="L13" s="14">
        <f>Polska!K13</f>
        <v>8.8298096053529012</v>
      </c>
      <c r="M13" s="7"/>
    </row>
    <row r="14" spans="1:13" s="3" customFormat="1" ht="24" customHeight="1" x14ac:dyDescent="0.2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166930</v>
      </c>
      <c r="J14" s="30">
        <v>5</v>
      </c>
      <c r="K14" s="14">
        <f>I14/I10*100</f>
        <v>5.5048255090019618</v>
      </c>
      <c r="L14" s="14">
        <f>Polska!K14</f>
        <v>2.7281724995716563</v>
      </c>
      <c r="M14" s="7"/>
    </row>
    <row r="15" spans="1:13" s="3" customFormat="1" ht="15" customHeight="1" x14ac:dyDescent="0.2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743397</v>
      </c>
      <c r="J15" s="30">
        <v>14</v>
      </c>
      <c r="K15" s="14">
        <f>I15/I10*100</f>
        <v>24.514891085577972</v>
      </c>
      <c r="L15" s="14">
        <f>Polska!K15</f>
        <v>19.962070267272299</v>
      </c>
      <c r="M15" s="7"/>
    </row>
    <row r="16" spans="1:13" ht="15" customHeight="1" x14ac:dyDescent="0.2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43000</v>
      </c>
      <c r="J16" s="30">
        <v>1</v>
      </c>
      <c r="K16" s="14">
        <f>I16/I10*100</f>
        <v>1.4180045341585357</v>
      </c>
      <c r="L16" s="14">
        <f>Polska!K16</f>
        <v>1.6153756055941664</v>
      </c>
      <c r="M16" s="6"/>
    </row>
    <row r="17" spans="1:13" ht="15" customHeight="1" x14ac:dyDescent="0.2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f>Polska!K17</f>
        <v>0</v>
      </c>
      <c r="M17" s="6"/>
    </row>
    <row r="18" spans="1:13" ht="15" customHeight="1" x14ac:dyDescent="0.2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f>Polska!K18</f>
        <v>0</v>
      </c>
      <c r="M18" s="6"/>
    </row>
    <row r="19" spans="1:13" ht="15" customHeight="1" x14ac:dyDescent="0.2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f>Polska!K19</f>
        <v>0.28478355270609873</v>
      </c>
      <c r="M19" s="6"/>
    </row>
    <row r="20" spans="1:13" ht="15" customHeight="1" x14ac:dyDescent="0.2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298722</v>
      </c>
      <c r="J20" s="30">
        <v>14</v>
      </c>
      <c r="K20" s="14">
        <f>I20/I10*100</f>
        <v>9.8509104756489769</v>
      </c>
      <c r="L20" s="14">
        <f>Polska!K20</f>
        <v>26.653371958088684</v>
      </c>
      <c r="M20" s="6"/>
    </row>
    <row r="21" spans="1:13" ht="15" customHeight="1" x14ac:dyDescent="0.2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65230</v>
      </c>
      <c r="J21" s="30">
        <v>4</v>
      </c>
      <c r="K21" s="14">
        <f>I21/I10*100</f>
        <v>2.1510799014688669</v>
      </c>
      <c r="L21" s="14">
        <f>Polska!K21</f>
        <v>3.7059107838676586</v>
      </c>
      <c r="M21" s="6"/>
    </row>
    <row r="22" spans="1:13" ht="15" customHeight="1" x14ac:dyDescent="0.2">
      <c r="A22" s="11" t="s">
        <v>18</v>
      </c>
      <c r="B22" s="56" t="s">
        <v>34</v>
      </c>
      <c r="C22" s="56"/>
      <c r="D22" s="56"/>
      <c r="E22" s="56"/>
      <c r="F22" s="56"/>
      <c r="G22" s="56"/>
      <c r="H22" s="56"/>
      <c r="I22" s="29">
        <v>36650</v>
      </c>
      <c r="J22" s="30">
        <v>3</v>
      </c>
      <c r="K22" s="14">
        <f>I22/I10*100</f>
        <v>1.2086015389979146</v>
      </c>
      <c r="L22" s="14">
        <f>Polska!K22</f>
        <v>2.1221934187561962</v>
      </c>
      <c r="M22" s="6"/>
    </row>
    <row r="23" spans="1:13" ht="15" customHeight="1" x14ac:dyDescent="0.2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24922</v>
      </c>
      <c r="J23" s="30">
        <v>1</v>
      </c>
      <c r="K23" s="14">
        <f>I23/I10*100</f>
        <v>0.82184904651858193</v>
      </c>
      <c r="L23" s="14">
        <f>Polska!K23</f>
        <v>2.9452830468673685</v>
      </c>
      <c r="M23" s="6"/>
    </row>
    <row r="24" spans="1:13" ht="15" customHeight="1" x14ac:dyDescent="0.2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0</v>
      </c>
      <c r="J24" s="30">
        <v>0</v>
      </c>
      <c r="K24" s="14">
        <f>I24/I10*100</f>
        <v>0</v>
      </c>
      <c r="L24" s="14">
        <f>Polska!K24</f>
        <v>8.5114176305460152</v>
      </c>
      <c r="M24" s="6"/>
    </row>
    <row r="25" spans="1:13" s="3" customFormat="1" ht="15" customHeight="1" x14ac:dyDescent="0.2">
      <c r="A25" s="31">
        <v>4</v>
      </c>
      <c r="B25" s="48" t="s">
        <v>3</v>
      </c>
      <c r="C25" s="48"/>
      <c r="D25" s="48"/>
      <c r="E25" s="48"/>
      <c r="F25" s="48"/>
      <c r="G25" s="48"/>
      <c r="H25" s="48"/>
      <c r="I25" s="10">
        <f>I8+I9+I10</f>
        <v>50231324.710000001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52690655</v>
      </c>
      <c r="J26" s="18" t="s">
        <v>6</v>
      </c>
      <c r="K26" s="57">
        <f>I25/I26*100</f>
        <v>95.332511448187546</v>
      </c>
      <c r="L26" s="58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"/>
    <row r="30" spans="1:13" x14ac:dyDescent="0.2">
      <c r="B30" s="55" t="s">
        <v>38</v>
      </c>
      <c r="C30" s="55"/>
      <c r="D30" s="55"/>
      <c r="E30" s="55"/>
      <c r="F30" s="55"/>
      <c r="G30" s="55"/>
      <c r="H30" s="55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5" customHeight="1" x14ac:dyDescent="0.2">
      <c r="A3" s="41" t="str">
        <f>CONCATENATE(lista!B19,lista!B14,lista!B20)</f>
        <v>Struktura wydatków województwa świętokrzyskiego na rehabilitację zawodową i społeczną osób niepełnosprawnych ze środków PFRON w 2025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5" customHeight="1" x14ac:dyDescent="0.2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5" customHeight="1" x14ac:dyDescent="0.2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">
      <c r="A8" s="31">
        <f t="shared" ref="A8:A10" si="0">A7+1</f>
        <v>1</v>
      </c>
      <c r="B8" s="48" t="s">
        <v>23</v>
      </c>
      <c r="C8" s="48"/>
      <c r="D8" s="48"/>
      <c r="E8" s="48"/>
      <c r="F8" s="48"/>
      <c r="G8" s="48"/>
      <c r="H8" s="48"/>
      <c r="I8" s="10">
        <v>22813195</v>
      </c>
      <c r="J8" s="23">
        <v>12</v>
      </c>
      <c r="K8" s="13">
        <f>I8/I25*100</f>
        <v>91.706964242830466</v>
      </c>
      <c r="L8" s="13">
        <f>Polska!K8</f>
        <v>69.941325917816528</v>
      </c>
    </row>
    <row r="9" spans="1:13" s="2" customFormat="1" ht="16.5" customHeight="1" x14ac:dyDescent="0.2">
      <c r="A9" s="31">
        <f t="shared" si="0"/>
        <v>2</v>
      </c>
      <c r="B9" s="48" t="s">
        <v>24</v>
      </c>
      <c r="C9" s="48"/>
      <c r="D9" s="48"/>
      <c r="E9" s="48"/>
      <c r="F9" s="48"/>
      <c r="G9" s="48"/>
      <c r="H9" s="48"/>
      <c r="I9" s="10">
        <v>962991</v>
      </c>
      <c r="J9" s="24">
        <v>6</v>
      </c>
      <c r="K9" s="13">
        <f>I9/I25*100</f>
        <v>3.8711360334739418</v>
      </c>
      <c r="L9" s="13">
        <f>Polska!K9</f>
        <v>20.731095001365304</v>
      </c>
    </row>
    <row r="10" spans="1:13" s="2" customFormat="1" ht="16.5" customHeight="1" x14ac:dyDescent="0.2">
      <c r="A10" s="31">
        <f t="shared" si="0"/>
        <v>3</v>
      </c>
      <c r="B10" s="48" t="s">
        <v>22</v>
      </c>
      <c r="C10" s="48"/>
      <c r="D10" s="48"/>
      <c r="E10" s="48"/>
      <c r="F10" s="48"/>
      <c r="G10" s="48"/>
      <c r="H10" s="48"/>
      <c r="I10" s="10">
        <f>SUM(I11:I24)</f>
        <v>1100000</v>
      </c>
      <c r="J10" s="34">
        <f>SUM(J11:J24)</f>
        <v>46</v>
      </c>
      <c r="K10" s="13">
        <f>I10/I25*100</f>
        <v>4.4218997236955859</v>
      </c>
      <c r="L10" s="13">
        <f>Polska!K10</f>
        <v>9.3275790808181682</v>
      </c>
    </row>
    <row r="11" spans="1:13" ht="15" customHeight="1" x14ac:dyDescent="0.2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0</v>
      </c>
      <c r="J11" s="30">
        <v>0</v>
      </c>
      <c r="K11" s="14">
        <f>I11/I10*100</f>
        <v>0</v>
      </c>
      <c r="L11" s="14">
        <f>Polska!K11</f>
        <v>10.196076575454525</v>
      </c>
      <c r="M11" s="6"/>
    </row>
    <row r="12" spans="1:13" s="3" customFormat="1" ht="15" customHeight="1" x14ac:dyDescent="0.2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0</v>
      </c>
      <c r="J12" s="30">
        <v>0</v>
      </c>
      <c r="K12" s="14">
        <f>I12/I10*100</f>
        <v>0</v>
      </c>
      <c r="L12" s="14">
        <f>Polska!K12</f>
        <v>12.445535055922443</v>
      </c>
      <c r="M12" s="7"/>
    </row>
    <row r="13" spans="1:13" s="3" customFormat="1" ht="15" customHeight="1" x14ac:dyDescent="0.2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0</v>
      </c>
      <c r="J13" s="30">
        <v>0</v>
      </c>
      <c r="K13" s="14">
        <f>I13/I10*100</f>
        <v>0</v>
      </c>
      <c r="L13" s="14">
        <f>Polska!K13</f>
        <v>8.8298096053529012</v>
      </c>
      <c r="M13" s="7"/>
    </row>
    <row r="14" spans="1:13" s="3" customFormat="1" ht="24" customHeight="1" x14ac:dyDescent="0.2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0</v>
      </c>
      <c r="J14" s="30">
        <v>0</v>
      </c>
      <c r="K14" s="14">
        <f>I14/I10*100</f>
        <v>0</v>
      </c>
      <c r="L14" s="14">
        <f>Polska!K14</f>
        <v>2.7281724995716563</v>
      </c>
      <c r="M14" s="7"/>
    </row>
    <row r="15" spans="1:13" s="3" customFormat="1" ht="15" customHeight="1" x14ac:dyDescent="0.2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945479.9</v>
      </c>
      <c r="J15" s="30">
        <v>34</v>
      </c>
      <c r="K15" s="14">
        <f>I15/I10*100</f>
        <v>85.952718181818184</v>
      </c>
      <c r="L15" s="14">
        <f>Polska!K15</f>
        <v>19.962070267272299</v>
      </c>
      <c r="M15" s="7"/>
    </row>
    <row r="16" spans="1:13" ht="15" customHeight="1" x14ac:dyDescent="0.2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f>Polska!K16</f>
        <v>1.6153756055941664</v>
      </c>
      <c r="M16" s="6"/>
    </row>
    <row r="17" spans="1:13" ht="15" customHeight="1" x14ac:dyDescent="0.2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f>Polska!K17</f>
        <v>0</v>
      </c>
      <c r="M17" s="6"/>
    </row>
    <row r="18" spans="1:13" ht="15" customHeight="1" x14ac:dyDescent="0.2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f>Polska!K18</f>
        <v>0</v>
      </c>
      <c r="M18" s="6"/>
    </row>
    <row r="19" spans="1:13" ht="15" customHeight="1" x14ac:dyDescent="0.2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f>Polska!K19</f>
        <v>0.28478355270609873</v>
      </c>
      <c r="M19" s="6"/>
    </row>
    <row r="20" spans="1:13" ht="15" customHeight="1" x14ac:dyDescent="0.2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154520.1</v>
      </c>
      <c r="J20" s="30">
        <v>12</v>
      </c>
      <c r="K20" s="14">
        <f>I20/I10*100</f>
        <v>14.047281818181819</v>
      </c>
      <c r="L20" s="14">
        <f>Polska!K20</f>
        <v>26.653371958088684</v>
      </c>
      <c r="M20" s="6"/>
    </row>
    <row r="21" spans="1:13" ht="15" customHeight="1" x14ac:dyDescent="0.2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0</v>
      </c>
      <c r="J21" s="30">
        <v>0</v>
      </c>
      <c r="K21" s="14">
        <f>I21/I10*100</f>
        <v>0</v>
      </c>
      <c r="L21" s="14">
        <f>Polska!K21</f>
        <v>3.7059107838676586</v>
      </c>
      <c r="M21" s="6"/>
    </row>
    <row r="22" spans="1:13" ht="15" customHeight="1" x14ac:dyDescent="0.2">
      <c r="A22" s="11" t="s">
        <v>18</v>
      </c>
      <c r="B22" s="56" t="s">
        <v>34</v>
      </c>
      <c r="C22" s="56"/>
      <c r="D22" s="56"/>
      <c r="E22" s="56"/>
      <c r="F22" s="56"/>
      <c r="G22" s="56"/>
      <c r="H22" s="56"/>
      <c r="I22" s="29">
        <v>0</v>
      </c>
      <c r="J22" s="30">
        <v>0</v>
      </c>
      <c r="K22" s="14">
        <f>I22/I10*100</f>
        <v>0</v>
      </c>
      <c r="L22" s="14">
        <f>Polska!K22</f>
        <v>2.1221934187561962</v>
      </c>
      <c r="M22" s="6"/>
    </row>
    <row r="23" spans="1:13" ht="15" customHeight="1" x14ac:dyDescent="0.2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0</v>
      </c>
      <c r="J23" s="30">
        <v>0</v>
      </c>
      <c r="K23" s="14">
        <f>I23/I10*100</f>
        <v>0</v>
      </c>
      <c r="L23" s="14">
        <f>Polska!K23</f>
        <v>2.9452830468673685</v>
      </c>
      <c r="M23" s="6"/>
    </row>
    <row r="24" spans="1:13" ht="15" customHeight="1" x14ac:dyDescent="0.2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0</v>
      </c>
      <c r="J24" s="30">
        <v>0</v>
      </c>
      <c r="K24" s="14">
        <f>I24/I10*100</f>
        <v>0</v>
      </c>
      <c r="L24" s="14">
        <f>Polska!K24</f>
        <v>8.5114176305460152</v>
      </c>
      <c r="M24" s="6"/>
    </row>
    <row r="25" spans="1:13" s="3" customFormat="1" ht="15" customHeight="1" x14ac:dyDescent="0.2">
      <c r="A25" s="31">
        <v>4</v>
      </c>
      <c r="B25" s="48" t="s">
        <v>3</v>
      </c>
      <c r="C25" s="48"/>
      <c r="D25" s="48"/>
      <c r="E25" s="48"/>
      <c r="F25" s="48"/>
      <c r="G25" s="48"/>
      <c r="H25" s="48"/>
      <c r="I25" s="10">
        <f>I8+I9+I10</f>
        <v>24876186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24895199</v>
      </c>
      <c r="J26" s="18" t="s">
        <v>6</v>
      </c>
      <c r="K26" s="57">
        <f>I25/I26*100</f>
        <v>99.923627844870808</v>
      </c>
      <c r="L26" s="58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"/>
    <row r="30" spans="1:13" x14ac:dyDescent="0.2">
      <c r="B30" s="55" t="s">
        <v>38</v>
      </c>
      <c r="C30" s="55"/>
      <c r="D30" s="55"/>
      <c r="E30" s="55"/>
      <c r="F30" s="55"/>
      <c r="G30" s="55"/>
      <c r="H30" s="55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5" customHeight="1" x14ac:dyDescent="0.2">
      <c r="A3" s="41" t="str">
        <f>CONCATENATE(lista!B19,lista!B15,lista!B20)</f>
        <v>Struktura wydatków województwa warmińsko-mazurskiego na rehabilitację zawodową i społeczną osób niepełnosprawnych ze środków PFRON w 2025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5" customHeight="1" x14ac:dyDescent="0.2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5" customHeight="1" x14ac:dyDescent="0.2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">
      <c r="A8" s="31">
        <f t="shared" ref="A8:A10" si="0">A7+1</f>
        <v>1</v>
      </c>
      <c r="B8" s="48" t="s">
        <v>23</v>
      </c>
      <c r="C8" s="48"/>
      <c r="D8" s="48"/>
      <c r="E8" s="48"/>
      <c r="F8" s="48"/>
      <c r="G8" s="48"/>
      <c r="H8" s="48"/>
      <c r="I8" s="10">
        <v>14966900</v>
      </c>
      <c r="J8" s="23">
        <v>10</v>
      </c>
      <c r="K8" s="13">
        <f>I8/I25*100</f>
        <v>84.08818575002195</v>
      </c>
      <c r="L8" s="13">
        <f>Polska!K8</f>
        <v>69.941325917816528</v>
      </c>
    </row>
    <row r="9" spans="1:13" s="2" customFormat="1" ht="16.5" customHeight="1" x14ac:dyDescent="0.2">
      <c r="A9" s="31">
        <f t="shared" si="0"/>
        <v>2</v>
      </c>
      <c r="B9" s="48" t="s">
        <v>24</v>
      </c>
      <c r="C9" s="48"/>
      <c r="D9" s="48"/>
      <c r="E9" s="48"/>
      <c r="F9" s="48"/>
      <c r="G9" s="48"/>
      <c r="H9" s="48"/>
      <c r="I9" s="10">
        <v>1664199</v>
      </c>
      <c r="J9" s="24">
        <v>4</v>
      </c>
      <c r="K9" s="13">
        <f>I9/I25*100</f>
        <v>9.349930489079286</v>
      </c>
      <c r="L9" s="13">
        <f>Polska!K9</f>
        <v>20.731095001365304</v>
      </c>
    </row>
    <row r="10" spans="1:13" s="2" customFormat="1" ht="16.5" customHeight="1" x14ac:dyDescent="0.2">
      <c r="A10" s="31">
        <f t="shared" si="0"/>
        <v>3</v>
      </c>
      <c r="B10" s="48" t="s">
        <v>22</v>
      </c>
      <c r="C10" s="48"/>
      <c r="D10" s="48"/>
      <c r="E10" s="48"/>
      <c r="F10" s="48"/>
      <c r="G10" s="48"/>
      <c r="H10" s="48"/>
      <c r="I10" s="10">
        <f>SUM(I11:I24)</f>
        <v>1167953.1099999999</v>
      </c>
      <c r="J10" s="34">
        <f>SUM(J11:J24)</f>
        <v>25</v>
      </c>
      <c r="K10" s="13">
        <f>I10/I25*100</f>
        <v>6.5618837608987706</v>
      </c>
      <c r="L10" s="13">
        <f>Polska!K10</f>
        <v>9.3275790808181682</v>
      </c>
    </row>
    <row r="11" spans="1:13" ht="15" customHeight="1" x14ac:dyDescent="0.2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179098</v>
      </c>
      <c r="J11" s="30">
        <v>4</v>
      </c>
      <c r="K11" s="14">
        <f>I11/I10*100</f>
        <v>15.334348482534544</v>
      </c>
      <c r="L11" s="14">
        <f>Polska!K11</f>
        <v>10.196076575454525</v>
      </c>
      <c r="M11" s="6"/>
    </row>
    <row r="12" spans="1:13" s="3" customFormat="1" ht="15" customHeight="1" x14ac:dyDescent="0.2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231488</v>
      </c>
      <c r="J12" s="30">
        <v>5</v>
      </c>
      <c r="K12" s="14">
        <f>I12/I10*100</f>
        <v>19.819973765898872</v>
      </c>
      <c r="L12" s="14">
        <f>Polska!K12</f>
        <v>12.445535055922443</v>
      </c>
      <c r="M12" s="7"/>
    </row>
    <row r="13" spans="1:13" s="3" customFormat="1" ht="15" customHeight="1" x14ac:dyDescent="0.2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50000</v>
      </c>
      <c r="J13" s="30">
        <v>1</v>
      </c>
      <c r="K13" s="14">
        <f>I13/I10*100</f>
        <v>4.2809937806492941</v>
      </c>
      <c r="L13" s="14">
        <f>Polska!K13</f>
        <v>8.8298096053529012</v>
      </c>
      <c r="M13" s="7"/>
    </row>
    <row r="14" spans="1:13" s="3" customFormat="1" ht="24" customHeight="1" x14ac:dyDescent="0.2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293016</v>
      </c>
      <c r="J14" s="30">
        <v>6</v>
      </c>
      <c r="K14" s="14">
        <f>I14/I10*100</f>
        <v>25.087993472614667</v>
      </c>
      <c r="L14" s="14">
        <f>Polska!K14</f>
        <v>2.7281724995716563</v>
      </c>
      <c r="M14" s="7"/>
    </row>
    <row r="15" spans="1:13" s="3" customFormat="1" ht="15" customHeight="1" x14ac:dyDescent="0.2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0</v>
      </c>
      <c r="J15" s="30">
        <v>0</v>
      </c>
      <c r="K15" s="14">
        <f>I15/I10*100</f>
        <v>0</v>
      </c>
      <c r="L15" s="14">
        <f>Polska!K15</f>
        <v>19.962070267272299</v>
      </c>
      <c r="M15" s="7"/>
    </row>
    <row r="16" spans="1:13" ht="15" customHeight="1" x14ac:dyDescent="0.2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f>Polska!K16</f>
        <v>1.6153756055941664</v>
      </c>
      <c r="M16" s="6"/>
    </row>
    <row r="17" spans="1:13" ht="15" customHeight="1" x14ac:dyDescent="0.2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f>Polska!K17</f>
        <v>0</v>
      </c>
      <c r="M17" s="6"/>
    </row>
    <row r="18" spans="1:13" ht="15" customHeight="1" x14ac:dyDescent="0.2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f>Polska!K18</f>
        <v>0</v>
      </c>
      <c r="M18" s="6"/>
    </row>
    <row r="19" spans="1:13" ht="15" customHeight="1" x14ac:dyDescent="0.2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f>Polska!K19</f>
        <v>0.28478355270609873</v>
      </c>
      <c r="M19" s="6"/>
    </row>
    <row r="20" spans="1:13" ht="15" customHeight="1" x14ac:dyDescent="0.2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49905.11</v>
      </c>
      <c r="J20" s="30">
        <v>1</v>
      </c>
      <c r="K20" s="14">
        <f>I20/I10*100</f>
        <v>4.2728693106523776</v>
      </c>
      <c r="L20" s="14">
        <f>Polska!K20</f>
        <v>26.653371958088684</v>
      </c>
      <c r="M20" s="6"/>
    </row>
    <row r="21" spans="1:13" ht="15" customHeight="1" x14ac:dyDescent="0.2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186356</v>
      </c>
      <c r="J21" s="30">
        <v>4</v>
      </c>
      <c r="K21" s="14">
        <f>I21/I10*100</f>
        <v>15.955777539733596</v>
      </c>
      <c r="L21" s="14">
        <f>Polska!K21</f>
        <v>3.7059107838676586</v>
      </c>
      <c r="M21" s="6"/>
    </row>
    <row r="22" spans="1:13" ht="15" customHeight="1" x14ac:dyDescent="0.2">
      <c r="A22" s="11" t="s">
        <v>18</v>
      </c>
      <c r="B22" s="56" t="s">
        <v>34</v>
      </c>
      <c r="C22" s="56"/>
      <c r="D22" s="56"/>
      <c r="E22" s="56"/>
      <c r="F22" s="56"/>
      <c r="G22" s="56"/>
      <c r="H22" s="56"/>
      <c r="I22" s="29">
        <v>28650</v>
      </c>
      <c r="J22" s="30">
        <v>1</v>
      </c>
      <c r="K22" s="14">
        <f>I22/I10*100</f>
        <v>2.4530094363120454</v>
      </c>
      <c r="L22" s="14">
        <f>Polska!K22</f>
        <v>2.1221934187561962</v>
      </c>
      <c r="M22" s="6"/>
    </row>
    <row r="23" spans="1:13" ht="15" customHeight="1" x14ac:dyDescent="0.2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0</v>
      </c>
      <c r="J23" s="30">
        <v>0</v>
      </c>
      <c r="K23" s="14">
        <f>I23/I10*100</f>
        <v>0</v>
      </c>
      <c r="L23" s="14">
        <f>Polska!K23</f>
        <v>2.9452830468673685</v>
      </c>
      <c r="M23" s="6"/>
    </row>
    <row r="24" spans="1:13" ht="15" customHeight="1" x14ac:dyDescent="0.2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149440</v>
      </c>
      <c r="J24" s="30">
        <v>3</v>
      </c>
      <c r="K24" s="14">
        <f>I24/I10*100</f>
        <v>12.795034211604609</v>
      </c>
      <c r="L24" s="14">
        <f>Polska!K24</f>
        <v>8.5114176305460152</v>
      </c>
      <c r="M24" s="6"/>
    </row>
    <row r="25" spans="1:13" s="3" customFormat="1" ht="15" customHeight="1" x14ac:dyDescent="0.2">
      <c r="A25" s="31">
        <v>4</v>
      </c>
      <c r="B25" s="48" t="s">
        <v>3</v>
      </c>
      <c r="C25" s="48"/>
      <c r="D25" s="48"/>
      <c r="E25" s="48"/>
      <c r="F25" s="48"/>
      <c r="G25" s="48"/>
      <c r="H25" s="48"/>
      <c r="I25" s="10">
        <f>I8+I9+I10</f>
        <v>17799052.109999999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23283394</v>
      </c>
      <c r="J26" s="18" t="s">
        <v>6</v>
      </c>
      <c r="K26" s="57">
        <f>I25/I26*100</f>
        <v>76.445264423219399</v>
      </c>
      <c r="L26" s="58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"/>
    <row r="30" spans="1:13" x14ac:dyDescent="0.2">
      <c r="B30" s="55" t="s">
        <v>38</v>
      </c>
      <c r="C30" s="55"/>
      <c r="D30" s="55"/>
      <c r="E30" s="55"/>
      <c r="F30" s="55"/>
      <c r="G30" s="55"/>
      <c r="H30" s="55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5" customHeight="1" x14ac:dyDescent="0.2">
      <c r="A3" s="41" t="str">
        <f>CONCATENATE(lista!B19,lista!B16,lista!B20)</f>
        <v>Struktura wydatków województwa wielkopolskiego na rehabilitację zawodową i społeczną osób niepełnosprawnych ze środków PFRON w 2025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5" customHeight="1" x14ac:dyDescent="0.2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5" customHeight="1" x14ac:dyDescent="0.2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">
      <c r="A8" s="31">
        <f t="shared" ref="A8:A10" si="0">A7+1</f>
        <v>1</v>
      </c>
      <c r="B8" s="48" t="s">
        <v>23</v>
      </c>
      <c r="C8" s="48"/>
      <c r="D8" s="48"/>
      <c r="E8" s="48"/>
      <c r="F8" s="48"/>
      <c r="G8" s="48"/>
      <c r="H8" s="48"/>
      <c r="I8" s="10">
        <v>30908193.640000001</v>
      </c>
      <c r="J8" s="23">
        <v>10</v>
      </c>
      <c r="K8" s="13">
        <f>I8/I25*100</f>
        <v>79.471460728279141</v>
      </c>
      <c r="L8" s="13">
        <f>Polska!K8</f>
        <v>69.941325917816528</v>
      </c>
    </row>
    <row r="9" spans="1:13" s="2" customFormat="1" ht="16.5" customHeight="1" x14ac:dyDescent="0.2">
      <c r="A9" s="31">
        <f t="shared" si="0"/>
        <v>2</v>
      </c>
      <c r="B9" s="48" t="s">
        <v>24</v>
      </c>
      <c r="C9" s="48"/>
      <c r="D9" s="48"/>
      <c r="E9" s="48"/>
      <c r="F9" s="48"/>
      <c r="G9" s="48"/>
      <c r="H9" s="48"/>
      <c r="I9" s="10">
        <v>1048579.6499999999</v>
      </c>
      <c r="J9" s="24">
        <v>2</v>
      </c>
      <c r="K9" s="13">
        <f>I9/I25*100</f>
        <v>2.6961186229790841</v>
      </c>
      <c r="L9" s="13">
        <f>Polska!K9</f>
        <v>20.731095001365304</v>
      </c>
    </row>
    <row r="10" spans="1:13" s="2" customFormat="1" ht="16.5" customHeight="1" x14ac:dyDescent="0.2">
      <c r="A10" s="31">
        <f t="shared" si="0"/>
        <v>3</v>
      </c>
      <c r="B10" s="48" t="s">
        <v>22</v>
      </c>
      <c r="C10" s="48"/>
      <c r="D10" s="48"/>
      <c r="E10" s="48"/>
      <c r="F10" s="48"/>
      <c r="G10" s="48"/>
      <c r="H10" s="48"/>
      <c r="I10" s="10">
        <f>SUM(I11:I24)</f>
        <v>6935419.4000000004</v>
      </c>
      <c r="J10" s="34">
        <f>SUM(J11:J24)</f>
        <v>53</v>
      </c>
      <c r="K10" s="13">
        <f>I10/I25*100</f>
        <v>17.832420648741778</v>
      </c>
      <c r="L10" s="13">
        <f>Polska!K10</f>
        <v>9.3275790808181682</v>
      </c>
    </row>
    <row r="11" spans="1:13" ht="15" customHeight="1" x14ac:dyDescent="0.2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1939422</v>
      </c>
      <c r="J11" s="30">
        <v>14</v>
      </c>
      <c r="K11" s="14">
        <f>I11/I10*100</f>
        <v>27.964019018085622</v>
      </c>
      <c r="L11" s="14">
        <f>Polska!K11</f>
        <v>10.196076575454525</v>
      </c>
      <c r="M11" s="6"/>
    </row>
    <row r="12" spans="1:13" s="3" customFormat="1" ht="15" customHeight="1" x14ac:dyDescent="0.2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751018</v>
      </c>
      <c r="J12" s="30">
        <v>6</v>
      </c>
      <c r="K12" s="14">
        <f>I12/I10*100</f>
        <v>10.828732289787695</v>
      </c>
      <c r="L12" s="14">
        <f>Polska!K12</f>
        <v>12.445535055922443</v>
      </c>
      <c r="M12" s="7"/>
    </row>
    <row r="13" spans="1:13" s="3" customFormat="1" ht="15" customHeight="1" x14ac:dyDescent="0.2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532179.4</v>
      </c>
      <c r="J13" s="30">
        <v>7</v>
      </c>
      <c r="K13" s="14">
        <f>I13/I10*100</f>
        <v>7.6733557021800287</v>
      </c>
      <c r="L13" s="14">
        <f>Polska!K13</f>
        <v>8.8298096053529012</v>
      </c>
      <c r="M13" s="7"/>
    </row>
    <row r="14" spans="1:13" s="3" customFormat="1" ht="24" customHeight="1" x14ac:dyDescent="0.2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0</v>
      </c>
      <c r="J14" s="30">
        <v>0</v>
      </c>
      <c r="K14" s="14">
        <f>I14/I10*100</f>
        <v>0</v>
      </c>
      <c r="L14" s="14">
        <f>Polska!K14</f>
        <v>2.7281724995716563</v>
      </c>
      <c r="M14" s="7"/>
    </row>
    <row r="15" spans="1:13" s="3" customFormat="1" ht="15" customHeight="1" x14ac:dyDescent="0.2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1675310</v>
      </c>
      <c r="J15" s="30">
        <v>8</v>
      </c>
      <c r="K15" s="14">
        <f>I15/I10*100</f>
        <v>24.155857106493084</v>
      </c>
      <c r="L15" s="14">
        <f>Polska!K15</f>
        <v>19.962070267272299</v>
      </c>
      <c r="M15" s="7"/>
    </row>
    <row r="16" spans="1:13" ht="15" customHeight="1" x14ac:dyDescent="0.2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f>Polska!K16</f>
        <v>1.6153756055941664</v>
      </c>
      <c r="M16" s="6"/>
    </row>
    <row r="17" spans="1:13" ht="15" customHeight="1" x14ac:dyDescent="0.2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f>Polska!K17</f>
        <v>0</v>
      </c>
      <c r="M17" s="6"/>
    </row>
    <row r="18" spans="1:13" ht="15" customHeight="1" x14ac:dyDescent="0.2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f>Polska!K18</f>
        <v>0</v>
      </c>
      <c r="M18" s="6"/>
    </row>
    <row r="19" spans="1:13" ht="15" customHeight="1" x14ac:dyDescent="0.2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f>Polska!K19</f>
        <v>0.28478355270609873</v>
      </c>
      <c r="M19" s="6"/>
    </row>
    <row r="20" spans="1:13" ht="15" customHeight="1" x14ac:dyDescent="0.2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807234</v>
      </c>
      <c r="J20" s="30">
        <v>8</v>
      </c>
      <c r="K20" s="14">
        <f>I20/I10*100</f>
        <v>11.639296103707872</v>
      </c>
      <c r="L20" s="14">
        <f>Polska!K20</f>
        <v>26.653371958088684</v>
      </c>
      <c r="M20" s="6"/>
    </row>
    <row r="21" spans="1:13" ht="15" customHeight="1" x14ac:dyDescent="0.2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0</v>
      </c>
      <c r="J21" s="30">
        <v>0</v>
      </c>
      <c r="K21" s="14">
        <f>I21/I10*100</f>
        <v>0</v>
      </c>
      <c r="L21" s="14">
        <f>Polska!K21</f>
        <v>3.7059107838676586</v>
      </c>
      <c r="M21" s="6"/>
    </row>
    <row r="22" spans="1:13" ht="15" customHeight="1" x14ac:dyDescent="0.2">
      <c r="A22" s="11" t="s">
        <v>18</v>
      </c>
      <c r="B22" s="56" t="s">
        <v>34</v>
      </c>
      <c r="C22" s="56"/>
      <c r="D22" s="56"/>
      <c r="E22" s="56"/>
      <c r="F22" s="56"/>
      <c r="G22" s="56"/>
      <c r="H22" s="56"/>
      <c r="I22" s="29">
        <v>0</v>
      </c>
      <c r="J22" s="30">
        <v>0</v>
      </c>
      <c r="K22" s="14">
        <f>I22/I10*100</f>
        <v>0</v>
      </c>
      <c r="L22" s="14">
        <f>Polska!K22</f>
        <v>2.1221934187561962</v>
      </c>
      <c r="M22" s="6"/>
    </row>
    <row r="23" spans="1:13" ht="15" customHeight="1" x14ac:dyDescent="0.2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553220</v>
      </c>
      <c r="J23" s="30">
        <v>5</v>
      </c>
      <c r="K23" s="14">
        <f>I23/I10*100</f>
        <v>7.9767346153572198</v>
      </c>
      <c r="L23" s="14">
        <f>Polska!K23</f>
        <v>2.9452830468673685</v>
      </c>
      <c r="M23" s="6"/>
    </row>
    <row r="24" spans="1:13" ht="15" customHeight="1" x14ac:dyDescent="0.2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677036</v>
      </c>
      <c r="J24" s="30">
        <v>5</v>
      </c>
      <c r="K24" s="14">
        <f>I24/I10*100</f>
        <v>9.7620051643884729</v>
      </c>
      <c r="L24" s="14">
        <f>Polska!K24</f>
        <v>8.5114176305460152</v>
      </c>
      <c r="M24" s="6"/>
    </row>
    <row r="25" spans="1:13" s="3" customFormat="1" ht="15" customHeight="1" x14ac:dyDescent="0.2">
      <c r="A25" s="31">
        <v>4</v>
      </c>
      <c r="B25" s="48" t="s">
        <v>3</v>
      </c>
      <c r="C25" s="48"/>
      <c r="D25" s="48"/>
      <c r="E25" s="48"/>
      <c r="F25" s="48"/>
      <c r="G25" s="48"/>
      <c r="H25" s="48"/>
      <c r="I25" s="10">
        <f>I8+I9+I10</f>
        <v>38892192.689999998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41245789</v>
      </c>
      <c r="J26" s="18" t="s">
        <v>6</v>
      </c>
      <c r="K26" s="57">
        <f>I25/I26*100</f>
        <v>94.293729451993258</v>
      </c>
      <c r="L26" s="58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"/>
    <row r="30" spans="1:13" x14ac:dyDescent="0.2">
      <c r="B30" s="55" t="s">
        <v>38</v>
      </c>
      <c r="C30" s="55"/>
      <c r="D30" s="55"/>
      <c r="E30" s="55"/>
      <c r="F30" s="55"/>
      <c r="G30" s="55"/>
      <c r="H30" s="55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5" customHeight="1" x14ac:dyDescent="0.2">
      <c r="A3" s="41" t="str">
        <f>CONCATENATE(lista!B19,lista!B17,lista!B20)</f>
        <v>Struktura wydatków województwa zachodniopomorskiego na rehabilitację zawodową i społeczną osób niepełnosprawnych ze środków PFRON w 2025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5" customHeight="1" x14ac:dyDescent="0.2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5" customHeight="1" x14ac:dyDescent="0.2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">
      <c r="A8" s="31">
        <f t="shared" ref="A8:A10" si="0">A7+1</f>
        <v>1</v>
      </c>
      <c r="B8" s="48" t="s">
        <v>23</v>
      </c>
      <c r="C8" s="48"/>
      <c r="D8" s="48"/>
      <c r="E8" s="48"/>
      <c r="F8" s="48"/>
      <c r="G8" s="48"/>
      <c r="H8" s="48"/>
      <c r="I8" s="10">
        <v>30403380</v>
      </c>
      <c r="J8" s="23">
        <v>11</v>
      </c>
      <c r="K8" s="13">
        <f>I8/I25*100</f>
        <v>83.0980216847354</v>
      </c>
      <c r="L8" s="13">
        <f>Polska!K8</f>
        <v>69.941325917816528</v>
      </c>
    </row>
    <row r="9" spans="1:13" s="2" customFormat="1" ht="16.5" customHeight="1" x14ac:dyDescent="0.2">
      <c r="A9" s="31">
        <f t="shared" si="0"/>
        <v>2</v>
      </c>
      <c r="B9" s="48" t="s">
        <v>24</v>
      </c>
      <c r="C9" s="48"/>
      <c r="D9" s="48"/>
      <c r="E9" s="48"/>
      <c r="F9" s="48"/>
      <c r="G9" s="48"/>
      <c r="H9" s="48"/>
      <c r="I9" s="10">
        <v>4545854.2699999996</v>
      </c>
      <c r="J9" s="24">
        <v>3</v>
      </c>
      <c r="K9" s="13">
        <f>I9/I25*100</f>
        <v>12.424654650374629</v>
      </c>
      <c r="L9" s="13">
        <f>Polska!K9</f>
        <v>20.731095001365304</v>
      </c>
    </row>
    <row r="10" spans="1:13" s="2" customFormat="1" ht="16.5" customHeight="1" x14ac:dyDescent="0.2">
      <c r="A10" s="31">
        <f t="shared" si="0"/>
        <v>3</v>
      </c>
      <c r="B10" s="48" t="s">
        <v>22</v>
      </c>
      <c r="C10" s="48"/>
      <c r="D10" s="48"/>
      <c r="E10" s="48"/>
      <c r="F10" s="48"/>
      <c r="G10" s="48"/>
      <c r="H10" s="48"/>
      <c r="I10" s="10">
        <f>SUM(I11:I24)</f>
        <v>1638134.94</v>
      </c>
      <c r="J10" s="34">
        <f>SUM(J11:J24)</f>
        <v>27</v>
      </c>
      <c r="K10" s="13">
        <f>I10/I25*100</f>
        <v>4.4773236648899806</v>
      </c>
      <c r="L10" s="13">
        <f>Polska!K10</f>
        <v>9.3275790808181682</v>
      </c>
    </row>
    <row r="11" spans="1:13" ht="15" customHeight="1" x14ac:dyDescent="0.2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0</v>
      </c>
      <c r="J11" s="30">
        <v>0</v>
      </c>
      <c r="K11" s="14">
        <f>I11/I10*100</f>
        <v>0</v>
      </c>
      <c r="L11" s="14">
        <f>Polska!K11</f>
        <v>10.196076575454525</v>
      </c>
      <c r="M11" s="6"/>
    </row>
    <row r="12" spans="1:13" s="3" customFormat="1" ht="15" customHeight="1" x14ac:dyDescent="0.2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0</v>
      </c>
      <c r="J12" s="30">
        <v>0</v>
      </c>
      <c r="K12" s="14">
        <f>I12/I10*100</f>
        <v>0</v>
      </c>
      <c r="L12" s="14">
        <f>Polska!K12</f>
        <v>12.445535055922443</v>
      </c>
      <c r="M12" s="7"/>
    </row>
    <row r="13" spans="1:13" s="3" customFormat="1" ht="15" customHeight="1" x14ac:dyDescent="0.2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268875.93</v>
      </c>
      <c r="J13" s="30">
        <v>5</v>
      </c>
      <c r="K13" s="14">
        <f>I13/I10*100</f>
        <v>16.413539778353059</v>
      </c>
      <c r="L13" s="14">
        <f>Polska!K13</f>
        <v>8.8298096053529012</v>
      </c>
      <c r="M13" s="7"/>
    </row>
    <row r="14" spans="1:13" s="3" customFormat="1" ht="24" customHeight="1" x14ac:dyDescent="0.2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0</v>
      </c>
      <c r="J14" s="30">
        <v>0</v>
      </c>
      <c r="K14" s="14">
        <f>I14/I10*100</f>
        <v>0</v>
      </c>
      <c r="L14" s="14">
        <f>Polska!K14</f>
        <v>2.7281724995716563</v>
      </c>
      <c r="M14" s="7"/>
    </row>
    <row r="15" spans="1:13" s="3" customFormat="1" ht="15" customHeight="1" x14ac:dyDescent="0.2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330680</v>
      </c>
      <c r="J15" s="30">
        <v>6</v>
      </c>
      <c r="K15" s="14">
        <f>I15/I10*100</f>
        <v>20.186371215548338</v>
      </c>
      <c r="L15" s="14">
        <f>Polska!K15</f>
        <v>19.962070267272299</v>
      </c>
      <c r="M15" s="7"/>
    </row>
    <row r="16" spans="1:13" ht="15" customHeight="1" x14ac:dyDescent="0.2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f>Polska!K16</f>
        <v>1.6153756055941664</v>
      </c>
      <c r="M16" s="6"/>
    </row>
    <row r="17" spans="1:13" ht="15" customHeight="1" x14ac:dyDescent="0.2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f>Polska!K17</f>
        <v>0</v>
      </c>
      <c r="M17" s="6"/>
    </row>
    <row r="18" spans="1:13" ht="15" customHeight="1" x14ac:dyDescent="0.2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f>Polska!K18</f>
        <v>0</v>
      </c>
      <c r="M18" s="6"/>
    </row>
    <row r="19" spans="1:13" ht="15" customHeight="1" x14ac:dyDescent="0.2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f>Polska!K19</f>
        <v>0.28478355270609873</v>
      </c>
      <c r="M19" s="6"/>
    </row>
    <row r="20" spans="1:13" ht="15" customHeight="1" x14ac:dyDescent="0.2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89169.47</v>
      </c>
      <c r="J20" s="30">
        <v>4</v>
      </c>
      <c r="K20" s="14">
        <f>I20/I10*100</f>
        <v>5.4433531586842294</v>
      </c>
      <c r="L20" s="14">
        <f>Polska!K20</f>
        <v>26.653371958088684</v>
      </c>
      <c r="M20" s="6"/>
    </row>
    <row r="21" spans="1:13" ht="15" customHeight="1" x14ac:dyDescent="0.2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400091.7</v>
      </c>
      <c r="J21" s="30">
        <v>9</v>
      </c>
      <c r="K21" s="14">
        <f>I21/I10*100</f>
        <v>24.42361067031511</v>
      </c>
      <c r="L21" s="14">
        <f>Polska!K21</f>
        <v>3.7059107838676586</v>
      </c>
      <c r="M21" s="6"/>
    </row>
    <row r="22" spans="1:13" ht="15" customHeight="1" x14ac:dyDescent="0.2">
      <c r="A22" s="11" t="s">
        <v>18</v>
      </c>
      <c r="B22" s="56" t="s">
        <v>34</v>
      </c>
      <c r="C22" s="56"/>
      <c r="D22" s="56"/>
      <c r="E22" s="56"/>
      <c r="F22" s="56"/>
      <c r="G22" s="56"/>
      <c r="H22" s="56"/>
      <c r="I22" s="29">
        <v>0</v>
      </c>
      <c r="J22" s="30">
        <v>0</v>
      </c>
      <c r="K22" s="14">
        <f>I22/I10*100</f>
        <v>0</v>
      </c>
      <c r="L22" s="14">
        <f>Polska!K22</f>
        <v>2.1221934187561962</v>
      </c>
      <c r="M22" s="6"/>
    </row>
    <row r="23" spans="1:13" ht="15" customHeight="1" x14ac:dyDescent="0.2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80000</v>
      </c>
      <c r="J23" s="30">
        <v>1</v>
      </c>
      <c r="K23" s="14">
        <f>I23/I10*100</f>
        <v>4.8836025681742683</v>
      </c>
      <c r="L23" s="14">
        <f>Polska!K23</f>
        <v>2.9452830468673685</v>
      </c>
      <c r="M23" s="6"/>
    </row>
    <row r="24" spans="1:13" ht="15" customHeight="1" x14ac:dyDescent="0.2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469317.84</v>
      </c>
      <c r="J24" s="30">
        <v>2</v>
      </c>
      <c r="K24" s="14">
        <f>I24/I10*100</f>
        <v>28.649522608925004</v>
      </c>
      <c r="L24" s="14">
        <f>Polska!K24</f>
        <v>8.5114176305460152</v>
      </c>
      <c r="M24" s="6"/>
    </row>
    <row r="25" spans="1:13" s="3" customFormat="1" ht="15" customHeight="1" x14ac:dyDescent="0.2">
      <c r="A25" s="31">
        <v>4</v>
      </c>
      <c r="B25" s="48" t="s">
        <v>3</v>
      </c>
      <c r="C25" s="48"/>
      <c r="D25" s="48"/>
      <c r="E25" s="48"/>
      <c r="F25" s="48"/>
      <c r="G25" s="48"/>
      <c r="H25" s="48"/>
      <c r="I25" s="10">
        <f>I8+I9+I10</f>
        <v>36587369.209999993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36925107</v>
      </c>
      <c r="J26" s="18" t="s">
        <v>6</v>
      </c>
      <c r="K26" s="57">
        <f>I25/I26*100</f>
        <v>99.085343774359259</v>
      </c>
      <c r="L26" s="58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"/>
    <row r="30" spans="1:13" x14ac:dyDescent="0.2">
      <c r="B30" s="55" t="s">
        <v>38</v>
      </c>
      <c r="C30" s="55"/>
      <c r="D30" s="55"/>
      <c r="E30" s="55"/>
      <c r="F30" s="55"/>
      <c r="G30" s="55"/>
      <c r="H30" s="55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8"/>
  <sheetViews>
    <sheetView tabSelected="1" zoomScaleNormal="100" workbookViewId="0">
      <selection sqref="A1:K1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10.140625" style="1" customWidth="1"/>
    <col min="13" max="16380" width="9.140625" style="1" customWidth="1"/>
    <col min="16381" max="16381" width="3.28515625" style="1" customWidth="1"/>
    <col min="16382" max="16382" width="8.85546875" style="1" customWidth="1"/>
    <col min="16383" max="16384" width="8.42578125" style="1" customWidth="1"/>
  </cols>
  <sheetData>
    <row r="1" spans="1:12" ht="15.95" customHeight="1" x14ac:dyDescent="0.2">
      <c r="A1" s="37" t="s">
        <v>64</v>
      </c>
      <c r="B1" s="38"/>
      <c r="C1" s="39"/>
      <c r="D1" s="39"/>
      <c r="E1" s="39"/>
      <c r="F1" s="39"/>
      <c r="G1" s="39"/>
      <c r="H1" s="39"/>
      <c r="I1" s="39"/>
      <c r="J1" s="39"/>
      <c r="K1" s="39"/>
    </row>
    <row r="2" spans="1:12" ht="15.9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ht="15.95" customHeight="1" x14ac:dyDescent="0.2">
      <c r="A3" s="41" t="s">
        <v>67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 ht="15.9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2" ht="15.9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2" ht="15.95" customHeight="1" x14ac:dyDescent="0.2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</row>
    <row r="7" spans="1:12" s="2" customFormat="1" ht="21.95" customHeight="1" x14ac:dyDescent="0.2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</row>
    <row r="8" spans="1:12" s="2" customFormat="1" ht="16.5" customHeight="1" x14ac:dyDescent="0.2">
      <c r="A8" s="31">
        <f t="shared" ref="A8:A10" si="0">A7+1</f>
        <v>1</v>
      </c>
      <c r="B8" s="48" t="s">
        <v>23</v>
      </c>
      <c r="C8" s="48"/>
      <c r="D8" s="48"/>
      <c r="E8" s="48"/>
      <c r="F8" s="48"/>
      <c r="G8" s="48"/>
      <c r="H8" s="48"/>
      <c r="I8" s="10">
        <f>SUM('1'!I8+'2'!I8+'3'!I8+'4'!I8+'5'!I8+'6'!I8+'7'!I8+'8'!I8+'9'!I8+'10'!I8+'11'!I8+'12'!I8+'13'!I8+'14'!I8+'15'!I8+'16'!I8)</f>
        <v>344702950.75</v>
      </c>
      <c r="J8" s="23">
        <f>SUM('1'!J8+'2'!J8+'3'!J8+'4'!J8+'5'!J8+'6'!J8+'7'!J8+'8'!J8+'9'!J8+'10'!J8+'11'!J8+'12'!J8+'13'!J8+'14'!J8+'15'!J8+'16'!J8)</f>
        <v>155</v>
      </c>
      <c r="K8" s="13">
        <f>I8/I25*100</f>
        <v>69.941325917816528</v>
      </c>
    </row>
    <row r="9" spans="1:12" s="2" customFormat="1" ht="16.5" customHeight="1" x14ac:dyDescent="0.2">
      <c r="A9" s="31">
        <f t="shared" si="0"/>
        <v>2</v>
      </c>
      <c r="B9" s="48" t="s">
        <v>24</v>
      </c>
      <c r="C9" s="48"/>
      <c r="D9" s="48"/>
      <c r="E9" s="48"/>
      <c r="F9" s="48"/>
      <c r="G9" s="48"/>
      <c r="H9" s="48"/>
      <c r="I9" s="10">
        <f>SUM('1'!I9+'2'!I9+'3'!I9+'4'!I9+'5'!I9+'6'!I9+'7'!I9+'8'!I9+'9'!I9+'10'!I9+'11'!I9+'12'!I9+'13'!I9+'14'!I9+'15'!I9+'16'!I9)</f>
        <v>102172349.82999998</v>
      </c>
      <c r="J9" s="24">
        <f>SUM('1'!J9+'2'!J9+'3'!J9+'4'!J9+'5'!J9+'6'!J9+'7'!J9+'8'!J9+'9'!J9+'10'!J9+'11'!J9+'12'!J9+'13'!J9+'14'!J9+'15'!J9+'16'!J9)</f>
        <v>168</v>
      </c>
      <c r="K9" s="13">
        <f>I9/I25*100</f>
        <v>20.731095001365304</v>
      </c>
    </row>
    <row r="10" spans="1:12" s="2" customFormat="1" ht="16.5" customHeight="1" x14ac:dyDescent="0.2">
      <c r="A10" s="31">
        <f t="shared" si="0"/>
        <v>3</v>
      </c>
      <c r="B10" s="48" t="s">
        <v>22</v>
      </c>
      <c r="C10" s="48"/>
      <c r="D10" s="48"/>
      <c r="E10" s="48"/>
      <c r="F10" s="48"/>
      <c r="G10" s="48"/>
      <c r="H10" s="48"/>
      <c r="I10" s="10">
        <f>SUM('1'!I10+'2'!I10+'3'!I10+'4'!I10+'5'!I10+'6'!I10+'7'!I10+'8'!I10+'9'!I10+'10'!I10+'11'!I10+'12'!I10+'13'!I10+'14'!I10+'15'!I10+'16'!I10)</f>
        <v>45970590.209999993</v>
      </c>
      <c r="J10" s="25">
        <f>SUM(J11:J24)</f>
        <v>1016</v>
      </c>
      <c r="K10" s="13">
        <f>I10/I25*100</f>
        <v>9.3275790808181682</v>
      </c>
    </row>
    <row r="11" spans="1:12" ht="15" customHeight="1" x14ac:dyDescent="0.2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f>SUM('1'!I11+'2'!I11+'3'!I11+'4'!I11+'5'!I11+'6'!I11+'7'!I11+'8'!I11+'9'!I11+'10'!I11+'11'!I11+'12'!I11+'13'!I11+'14'!I11+'15'!I11+'16'!I11)</f>
        <v>4687196.58</v>
      </c>
      <c r="J11" s="35">
        <f>SUM('1'!J11+'2'!J11+'3'!J11+'4'!J11+'5'!J11+'6'!J11+'7'!J11+'8'!J11+'9'!J11+'10'!J11+'11'!J11+'12'!J11+'13'!J11+'14'!J11+'15'!J11+'16'!J11)</f>
        <v>69</v>
      </c>
      <c r="K11" s="14">
        <f>I11/I10*100</f>
        <v>10.196076575454525</v>
      </c>
      <c r="L11" s="6"/>
    </row>
    <row r="12" spans="1:12" s="3" customFormat="1" ht="15" customHeight="1" x14ac:dyDescent="0.2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f>SUM('1'!I12+'2'!I12+'3'!I12+'4'!I12+'5'!I12+'6'!I12+'7'!I12+'8'!I12+'9'!I12+'10'!I12+'11'!I12+'12'!I12+'13'!I12+'14'!I12+'15'!I12+'16'!I12)</f>
        <v>5721285.9199999999</v>
      </c>
      <c r="J12" s="35">
        <f>SUM('1'!J12+'2'!J12+'3'!J12+'4'!J12+'5'!J12+'6'!J12+'7'!J12+'8'!J12+'9'!J12+'10'!J12+'11'!J12+'12'!J12+'13'!J12+'14'!J12+'15'!J12+'16'!J12)</f>
        <v>145</v>
      </c>
      <c r="K12" s="14">
        <f>I12/I10*100</f>
        <v>12.445535055922443</v>
      </c>
      <c r="L12" s="7"/>
    </row>
    <row r="13" spans="1:12" s="3" customFormat="1" ht="15" customHeight="1" x14ac:dyDescent="0.2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f>SUM('1'!I13+'2'!I13+'3'!I13+'4'!I13+'5'!I13+'6'!I13+'7'!I13+'8'!I13+'9'!I13+'10'!I13+'11'!I13+'12'!I13+'13'!I13+'14'!I13+'15'!I13+'16'!I13)</f>
        <v>4059115.59</v>
      </c>
      <c r="J13" s="35">
        <f>SUM('1'!J13+'2'!J13+'3'!J13+'4'!J13+'5'!J13+'6'!J13+'7'!J13+'8'!J13+'9'!J13+'10'!J13+'11'!J13+'12'!J13+'13'!J13+'14'!J13+'15'!J13+'16'!J13)</f>
        <v>95</v>
      </c>
      <c r="K13" s="14">
        <f>I13/I10*100</f>
        <v>8.8298096053529012</v>
      </c>
      <c r="L13" s="7"/>
    </row>
    <row r="14" spans="1:12" s="3" customFormat="1" ht="24" customHeight="1" x14ac:dyDescent="0.2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f>SUM('1'!I14+'2'!I14+'3'!I14+'4'!I14+'5'!I14+'6'!I14+'7'!I14+'8'!I14+'9'!I14+'10'!I14+'11'!I14+'12'!I14+'13'!I14+'14'!I14+'15'!I14+'16'!I14)</f>
        <v>1254157</v>
      </c>
      <c r="J14" s="35">
        <f>SUM('1'!J14+'2'!J14+'3'!J14+'4'!J14+'5'!J14+'6'!J14+'7'!J14+'8'!J14+'9'!J14+'10'!J14+'11'!J14+'12'!J14+'13'!J14+'14'!J14+'15'!J14+'16'!J14)</f>
        <v>30</v>
      </c>
      <c r="K14" s="14">
        <f>I14/I10*100</f>
        <v>2.7281724995716563</v>
      </c>
      <c r="L14" s="7"/>
    </row>
    <row r="15" spans="1:12" s="3" customFormat="1" ht="15" customHeight="1" x14ac:dyDescent="0.2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f>SUM('1'!I15+'2'!I15+'3'!I15+'4'!I15+'5'!I15+'6'!I15+'7'!I15+'8'!I15+'9'!I15+'10'!I15+'11'!I15+'12'!I15+'13'!I15+'14'!I15+'15'!I15+'16'!I15)</f>
        <v>9176681.5199999996</v>
      </c>
      <c r="J15" s="35">
        <f>SUM('1'!J15+'2'!J15+'3'!J15+'4'!J15+'5'!J15+'6'!J15+'7'!J15+'8'!J15+'9'!J15+'10'!J15+'11'!J15+'12'!J15+'13'!J15+'14'!J15+'15'!J15+'16'!J15)</f>
        <v>184</v>
      </c>
      <c r="K15" s="14">
        <f>I15/I10*100</f>
        <v>19.962070267272299</v>
      </c>
      <c r="L15" s="7"/>
    </row>
    <row r="16" spans="1:12" ht="15" customHeight="1" x14ac:dyDescent="0.2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f>SUM('1'!I16+'2'!I16+'3'!I16+'4'!I16+'5'!I16+'6'!I16+'7'!I16+'8'!I16+'9'!I16+'10'!I16+'11'!I16+'12'!I16+'13'!I16+'14'!I16+'15'!I16+'16'!I16)</f>
        <v>742597.7</v>
      </c>
      <c r="J16" s="35">
        <f>SUM('1'!J16+'2'!J16+'3'!J16+'4'!J16+'5'!J16+'6'!J16+'7'!J16+'8'!J16+'9'!J16+'10'!J16+'11'!J16+'12'!J16+'13'!J16+'14'!J16+'15'!J16+'16'!J16)</f>
        <v>14</v>
      </c>
      <c r="K16" s="14">
        <f>I16/I10*100</f>
        <v>1.6153756055941664</v>
      </c>
      <c r="L16" s="6"/>
    </row>
    <row r="17" spans="1:12" ht="15" customHeight="1" x14ac:dyDescent="0.2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f>SUM('1'!I17+'2'!I17+'3'!I17+'4'!I17+'5'!I17+'6'!I17+'7'!I17+'8'!I17+'9'!I17+'10'!I17+'11'!I17+'12'!I17+'13'!I17+'14'!I17+'15'!I17+'16'!I17)</f>
        <v>0</v>
      </c>
      <c r="J17" s="35">
        <f>SUM('1'!J17+'2'!J17+'3'!J17+'4'!J17+'5'!J17+'6'!J17+'7'!J17+'8'!J17+'9'!J17+'10'!J17+'11'!J17+'12'!J17+'13'!J17+'14'!J17+'15'!J17+'16'!J17)</f>
        <v>0</v>
      </c>
      <c r="K17" s="14">
        <f>I17/I10*100</f>
        <v>0</v>
      </c>
      <c r="L17" s="6"/>
    </row>
    <row r="18" spans="1:12" ht="15" customHeight="1" x14ac:dyDescent="0.2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f>SUM('1'!I18+'2'!I18+'3'!I18+'4'!I18+'5'!I18+'6'!I18+'7'!I18+'8'!I18+'9'!I18+'10'!I18+'11'!I18+'12'!I18+'13'!I18+'14'!I18+'15'!I18+'16'!I18)</f>
        <v>0</v>
      </c>
      <c r="J18" s="35">
        <f>SUM('1'!J18+'2'!J18+'3'!J18+'4'!J18+'5'!J18+'6'!J18+'7'!J18+'8'!J18+'9'!J18+'10'!J18+'11'!J18+'12'!J18+'13'!J18+'14'!J18+'15'!J18+'16'!J18)</f>
        <v>0</v>
      </c>
      <c r="K18" s="14">
        <f>I18/I10*100</f>
        <v>0</v>
      </c>
      <c r="L18" s="6"/>
    </row>
    <row r="19" spans="1:12" ht="15" customHeight="1" x14ac:dyDescent="0.2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f>SUM('1'!I19+'2'!I19+'3'!I19+'4'!I19+'5'!I19+'6'!I19+'7'!I19+'8'!I19+'9'!I19+'10'!I19+'11'!I19+'12'!I19+'13'!I19+'14'!I19+'15'!I19+'16'!I19)</f>
        <v>130916.68</v>
      </c>
      <c r="J19" s="35">
        <f>SUM('1'!J19+'2'!J19+'3'!J19+'4'!J19+'5'!J19+'6'!J19+'7'!J19+'8'!J19+'9'!J19+'10'!J19+'11'!J19+'12'!J19+'13'!J19+'14'!J19+'15'!J19+'16'!J19)</f>
        <v>3</v>
      </c>
      <c r="K19" s="14">
        <f>I19/I10*100</f>
        <v>0.28478355270609873</v>
      </c>
      <c r="L19" s="6"/>
    </row>
    <row r="20" spans="1:12" ht="15" customHeight="1" x14ac:dyDescent="0.2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f>SUM('1'!I20+'2'!I20+'3'!I20+'4'!I20+'5'!I20+'6'!I20+'7'!I20+'8'!I20+'9'!I20+'10'!I20+'11'!I20+'12'!I20+'13'!I20+'14'!I20+'15'!I20+'16'!I20)</f>
        <v>12252712.4</v>
      </c>
      <c r="J20" s="35">
        <f>SUM('1'!J20+'2'!J20+'3'!J20+'4'!J20+'5'!J20+'6'!J20+'7'!J20+'8'!J20+'9'!J20+'10'!J20+'11'!J20+'12'!J20+'13'!J20+'14'!J20+'15'!J20+'16'!J20)</f>
        <v>339</v>
      </c>
      <c r="K20" s="14">
        <f>I20/I10*100</f>
        <v>26.653371958088684</v>
      </c>
      <c r="L20" s="6"/>
    </row>
    <row r="21" spans="1:12" ht="15" customHeight="1" x14ac:dyDescent="0.2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f>SUM('1'!I21+'2'!I21+'3'!I21+'4'!I21+'5'!I21+'6'!I21+'7'!I21+'8'!I21+'9'!I21+'10'!I21+'11'!I21+'12'!I21+'13'!I21+'14'!I21+'15'!I21+'16'!I21)</f>
        <v>1703629.06</v>
      </c>
      <c r="J21" s="35">
        <f>SUM('1'!J21+'2'!J21+'3'!J21+'4'!J21+'5'!J21+'6'!J21+'7'!J21+'8'!J21+'9'!J21+'10'!J21+'11'!J21+'12'!J21+'13'!J21+'14'!J21+'15'!J21+'16'!J21)</f>
        <v>47</v>
      </c>
      <c r="K21" s="14">
        <f>I21/I10*100</f>
        <v>3.7059107838676586</v>
      </c>
      <c r="L21" s="6"/>
    </row>
    <row r="22" spans="1:12" ht="15" customHeight="1" x14ac:dyDescent="0.2">
      <c r="A22" s="11" t="s">
        <v>18</v>
      </c>
      <c r="B22" s="56" t="s">
        <v>34</v>
      </c>
      <c r="C22" s="56"/>
      <c r="D22" s="56"/>
      <c r="E22" s="56"/>
      <c r="F22" s="56"/>
      <c r="G22" s="56"/>
      <c r="H22" s="56"/>
      <c r="I22" s="29">
        <f>SUM('1'!I22+'2'!I22+'3'!I22+'4'!I22+'5'!I22+'6'!I22+'7'!I22+'8'!I22+'9'!I22+'10'!I22+'11'!I22+'12'!I22+'13'!I22+'14'!I22+'15'!I22+'16'!I22)</f>
        <v>975584.84</v>
      </c>
      <c r="J22" s="35">
        <f>SUM('1'!J22+'2'!J22+'3'!J22+'4'!J22+'5'!J22+'6'!J22+'7'!J22+'8'!J22+'9'!J22+'10'!J22+'11'!J22+'12'!J22+'13'!J22+'14'!J22+'15'!J22+'16'!J22)</f>
        <v>26</v>
      </c>
      <c r="K22" s="14">
        <f>I22/I10*100</f>
        <v>2.1221934187561962</v>
      </c>
      <c r="L22" s="6"/>
    </row>
    <row r="23" spans="1:12" ht="15" customHeight="1" x14ac:dyDescent="0.2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f>SUM('1'!I23+'2'!I23+'3'!I23+'4'!I23+'5'!I23+'6'!I23+'7'!I23+'8'!I23+'9'!I23+'10'!I23+'11'!I23+'12'!I23+'13'!I23+'14'!I23+'15'!I23+'16'!I23)</f>
        <v>1353964</v>
      </c>
      <c r="J23" s="35">
        <f>SUM('1'!J23+'2'!J23+'3'!J23+'4'!J23+'5'!J23+'6'!J23+'7'!J23+'8'!J23+'9'!J23+'10'!J23+'11'!J23+'12'!J23+'13'!J23+'14'!J23+'15'!J23+'16'!J23)</f>
        <v>27</v>
      </c>
      <c r="K23" s="14">
        <f>I23/I10*100</f>
        <v>2.9452830468673685</v>
      </c>
      <c r="L23" s="6"/>
    </row>
    <row r="24" spans="1:12" ht="15" customHeight="1" x14ac:dyDescent="0.2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f>SUM('1'!I24+'2'!I24+'3'!I24+'4'!I24+'5'!I24+'6'!I24+'7'!I24+'8'!I24+'9'!I24+'10'!I24+'11'!I24+'12'!I24+'13'!I24+'14'!I24+'15'!I24+'16'!I24)</f>
        <v>3912748.92</v>
      </c>
      <c r="J24" s="35">
        <f>SUM('1'!J24+'2'!J24+'3'!J24+'4'!J24+'5'!J24+'6'!J24+'7'!J24+'8'!J24+'9'!J24+'10'!J24+'11'!J24+'12'!J24+'13'!J24+'14'!J24+'15'!J24+'16'!J24)</f>
        <v>37</v>
      </c>
      <c r="K24" s="14">
        <f>I24/I10*100</f>
        <v>8.5114176305460152</v>
      </c>
      <c r="L24" s="6"/>
    </row>
    <row r="25" spans="1:12" s="3" customFormat="1" ht="15" customHeight="1" x14ac:dyDescent="0.2">
      <c r="A25" s="31">
        <v>4</v>
      </c>
      <c r="B25" s="48" t="s">
        <v>3</v>
      </c>
      <c r="C25" s="48"/>
      <c r="D25" s="48"/>
      <c r="E25" s="48"/>
      <c r="F25" s="48"/>
      <c r="G25" s="48"/>
      <c r="H25" s="48"/>
      <c r="I25" s="10">
        <f>I8+I9+I10</f>
        <v>492845890.78999996</v>
      </c>
      <c r="J25" s="9" t="s">
        <v>2</v>
      </c>
      <c r="K25" s="15">
        <f>I25/I$25*100</f>
        <v>100</v>
      </c>
    </row>
    <row r="26" spans="1:12" ht="15" customHeight="1" x14ac:dyDescent="0.2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36">
        <f>SUM('1'!I26+'2'!I26+'3'!I26+'4'!I26+'5'!I26+'6'!I26+'7'!I26+'8'!I26+'9'!I26+'10'!I26+'11'!I26+'12'!I26+'13'!I26+'14'!I26+'15'!I26+'16'!I26)</f>
        <v>505489000</v>
      </c>
      <c r="J26" s="18" t="s">
        <v>6</v>
      </c>
      <c r="K26" s="28">
        <f>I25/I26*100</f>
        <v>97.498835937082688</v>
      </c>
    </row>
    <row r="27" spans="1:12" ht="14.25" customHeight="1" x14ac:dyDescent="0.2">
      <c r="A27" s="4"/>
    </row>
    <row r="28" spans="1:12" ht="21.75" customHeight="1" x14ac:dyDescent="0.2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2" ht="12.75" customHeight="1" x14ac:dyDescent="0.2"/>
    <row r="30" spans="1:12" x14ac:dyDescent="0.2">
      <c r="B30" s="55" t="s">
        <v>38</v>
      </c>
      <c r="C30" s="55"/>
      <c r="D30" s="55"/>
      <c r="E30" s="55"/>
      <c r="F30" s="55"/>
      <c r="G30" s="55"/>
      <c r="H30" s="55"/>
    </row>
    <row r="31" spans="1:12" x14ac:dyDescent="0.2"/>
    <row r="32" spans="1:12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pans="2:8" x14ac:dyDescent="0.2">
      <c r="B65" s="1"/>
      <c r="C65" s="1"/>
      <c r="D65" s="1"/>
      <c r="E65" s="1"/>
      <c r="F65" s="1"/>
      <c r="G65" s="1"/>
      <c r="H65" s="1"/>
    </row>
    <row r="66" spans="2:8" x14ac:dyDescent="0.2">
      <c r="B66" s="1"/>
      <c r="C66" s="1"/>
      <c r="D66" s="1"/>
      <c r="E66" s="1"/>
      <c r="F66" s="1"/>
      <c r="G66" s="1"/>
      <c r="H66" s="1"/>
    </row>
    <row r="67" spans="2:8" x14ac:dyDescent="0.2">
      <c r="B67" s="1"/>
      <c r="C67" s="1"/>
      <c r="D67" s="1"/>
      <c r="E67" s="1"/>
      <c r="F67" s="1"/>
      <c r="G67" s="1"/>
      <c r="H67" s="1"/>
    </row>
    <row r="68" spans="2:8" x14ac:dyDescent="0.2"/>
  </sheetData>
  <mergeCells count="28">
    <mergeCell ref="B26:H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K1"/>
    <mergeCell ref="A2:K2"/>
    <mergeCell ref="A3:K4"/>
    <mergeCell ref="A5:K5"/>
    <mergeCell ref="A6:A7"/>
    <mergeCell ref="B6:H7"/>
    <mergeCell ref="I6:K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8"/>
  <sheetViews>
    <sheetView zoomScaleNormal="100"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6380" width="9.140625" style="1" customWidth="1"/>
    <col min="16381" max="16381" width="3.28515625" style="1" customWidth="1"/>
    <col min="16382" max="16382" width="8.85546875" style="1" customWidth="1"/>
    <col min="16383" max="16384" width="8.42578125" style="1" customWidth="1"/>
  </cols>
  <sheetData>
    <row r="1" spans="1:12" ht="15.9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5.9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5.95" customHeight="1" x14ac:dyDescent="0.2">
      <c r="A3" s="41" t="str">
        <f>CONCATENATE(lista!B19,lista!B2,lista!B20)</f>
        <v>Struktura wydatków województwa dolnośląskiego na rehabilitację zawodową i społeczną osób niepełnosprawnych ze środków PFRON w 2025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15.9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ht="15.9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15.95" customHeight="1" x14ac:dyDescent="0.2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2" s="2" customFormat="1" ht="21.95" customHeight="1" x14ac:dyDescent="0.2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2" s="2" customFormat="1" ht="16.5" customHeight="1" x14ac:dyDescent="0.2">
      <c r="A8" s="31">
        <f t="shared" ref="A8:A10" si="0">A7+1</f>
        <v>1</v>
      </c>
      <c r="B8" s="48" t="s">
        <v>23</v>
      </c>
      <c r="C8" s="48"/>
      <c r="D8" s="48"/>
      <c r="E8" s="48"/>
      <c r="F8" s="48"/>
      <c r="G8" s="48"/>
      <c r="H8" s="48"/>
      <c r="I8" s="10">
        <v>17632000</v>
      </c>
      <c r="J8" s="23">
        <v>9</v>
      </c>
      <c r="K8" s="13">
        <f>I8/I25*100</f>
        <v>50.539375784030682</v>
      </c>
      <c r="L8" s="13">
        <f>Polska!K8</f>
        <v>69.941325917816528</v>
      </c>
    </row>
    <row r="9" spans="1:12" s="2" customFormat="1" ht="16.5" customHeight="1" x14ac:dyDescent="0.2">
      <c r="A9" s="31">
        <f t="shared" si="0"/>
        <v>2</v>
      </c>
      <c r="B9" s="48" t="s">
        <v>24</v>
      </c>
      <c r="C9" s="48"/>
      <c r="D9" s="48"/>
      <c r="E9" s="48"/>
      <c r="F9" s="48"/>
      <c r="G9" s="48"/>
      <c r="H9" s="48"/>
      <c r="I9" s="10">
        <v>11427557.560000001</v>
      </c>
      <c r="J9" s="24">
        <v>9</v>
      </c>
      <c r="K9" s="13">
        <f>I9/I25*100</f>
        <v>32.755309994242332</v>
      </c>
      <c r="L9" s="13">
        <f>Polska!K9</f>
        <v>20.731095001365304</v>
      </c>
    </row>
    <row r="10" spans="1:12" s="2" customFormat="1" ht="16.5" customHeight="1" x14ac:dyDescent="0.2">
      <c r="A10" s="31">
        <f t="shared" si="0"/>
        <v>3</v>
      </c>
      <c r="B10" s="48" t="s">
        <v>22</v>
      </c>
      <c r="C10" s="48"/>
      <c r="D10" s="48"/>
      <c r="E10" s="48"/>
      <c r="F10" s="48"/>
      <c r="G10" s="48"/>
      <c r="H10" s="48"/>
      <c r="I10" s="10">
        <f>SUM(I11:I24)</f>
        <v>5828091.3800000008</v>
      </c>
      <c r="J10" s="34">
        <f>SUM(J11:J24)</f>
        <v>134</v>
      </c>
      <c r="K10" s="13">
        <f>I10/I25*100</f>
        <v>16.705314221726976</v>
      </c>
      <c r="L10" s="13">
        <f>Polska!K10</f>
        <v>9.3275790808181682</v>
      </c>
    </row>
    <row r="11" spans="1:12" ht="15" customHeight="1" x14ac:dyDescent="0.2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33">
        <v>0</v>
      </c>
      <c r="J11" s="33">
        <v>0</v>
      </c>
      <c r="K11" s="14">
        <f>I11/I10*100</f>
        <v>0</v>
      </c>
      <c r="L11" s="14">
        <f>Polska!K11</f>
        <v>10.196076575454525</v>
      </c>
    </row>
    <row r="12" spans="1:12" s="3" customFormat="1" ht="15" customHeight="1" x14ac:dyDescent="0.2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33">
        <v>249000</v>
      </c>
      <c r="J12" s="33">
        <v>9</v>
      </c>
      <c r="K12" s="14">
        <f>I12/I10*100</f>
        <v>4.2724107047202819</v>
      </c>
      <c r="L12" s="14">
        <f>Polska!K12</f>
        <v>12.445535055922443</v>
      </c>
    </row>
    <row r="13" spans="1:12" s="3" customFormat="1" ht="15" customHeight="1" x14ac:dyDescent="0.2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33">
        <v>257778.9</v>
      </c>
      <c r="J13" s="33">
        <v>11</v>
      </c>
      <c r="K13" s="14">
        <f>I13/I10*100</f>
        <v>4.4230414932169433</v>
      </c>
      <c r="L13" s="14">
        <f>Polska!K13</f>
        <v>8.8298096053529012</v>
      </c>
    </row>
    <row r="14" spans="1:12" s="3" customFormat="1" ht="24" customHeight="1" x14ac:dyDescent="0.2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33">
        <v>118000</v>
      </c>
      <c r="J14" s="33">
        <v>5</v>
      </c>
      <c r="K14" s="14">
        <f>I14/I10*100</f>
        <v>2.0246765588634266</v>
      </c>
      <c r="L14" s="14">
        <f>Polska!K14</f>
        <v>2.7281724995716563</v>
      </c>
    </row>
    <row r="15" spans="1:12" s="3" customFormat="1" ht="15" customHeight="1" x14ac:dyDescent="0.2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33">
        <v>140000</v>
      </c>
      <c r="J15" s="33">
        <v>3</v>
      </c>
      <c r="K15" s="14">
        <f>I15/I10*100</f>
        <v>2.4021586291599974</v>
      </c>
      <c r="L15" s="14">
        <f>Polska!K15</f>
        <v>19.962070267272299</v>
      </c>
    </row>
    <row r="16" spans="1:12" ht="15" customHeight="1" x14ac:dyDescent="0.2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33">
        <v>28000</v>
      </c>
      <c r="J16" s="33">
        <v>1</v>
      </c>
      <c r="K16" s="14">
        <f>I16/I10*100</f>
        <v>0.48043172583199956</v>
      </c>
      <c r="L16" s="14">
        <f>Polska!K16</f>
        <v>1.6153756055941664</v>
      </c>
    </row>
    <row r="17" spans="1:12" ht="15" customHeight="1" x14ac:dyDescent="0.2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33">
        <v>0</v>
      </c>
      <c r="J17" s="33">
        <v>0</v>
      </c>
      <c r="K17" s="14">
        <f>I17/I10*100</f>
        <v>0</v>
      </c>
      <c r="L17" s="14">
        <f>Polska!K17</f>
        <v>0</v>
      </c>
    </row>
    <row r="18" spans="1:12" ht="15" customHeight="1" x14ac:dyDescent="0.2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33">
        <v>0</v>
      </c>
      <c r="J18" s="33">
        <v>0</v>
      </c>
      <c r="K18" s="14">
        <f>I18/I10*100</f>
        <v>0</v>
      </c>
      <c r="L18" s="14">
        <f>Polska!K18</f>
        <v>0</v>
      </c>
    </row>
    <row r="19" spans="1:12" ht="15" customHeight="1" x14ac:dyDescent="0.2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33">
        <v>0</v>
      </c>
      <c r="J19" s="33">
        <v>0</v>
      </c>
      <c r="K19" s="14">
        <f>I19/I10*100</f>
        <v>0</v>
      </c>
      <c r="L19" s="14">
        <f>Polska!K19</f>
        <v>0.28478355270609873</v>
      </c>
    </row>
    <row r="20" spans="1:12" ht="15" customHeight="1" x14ac:dyDescent="0.2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33">
        <v>4505136.4800000004</v>
      </c>
      <c r="J20" s="33">
        <v>93</v>
      </c>
      <c r="K20" s="14">
        <f>I20/I10*100</f>
        <v>77.300374792682121</v>
      </c>
      <c r="L20" s="14">
        <f>Polska!K20</f>
        <v>26.653371958088684</v>
      </c>
    </row>
    <row r="21" spans="1:12" ht="15" customHeight="1" x14ac:dyDescent="0.2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33">
        <v>30000</v>
      </c>
      <c r="J21" s="33">
        <v>1</v>
      </c>
      <c r="K21" s="14">
        <f>I21/I10*100</f>
        <v>0.51474827767714237</v>
      </c>
      <c r="L21" s="14">
        <f>Polska!K21</f>
        <v>3.7059107838676586</v>
      </c>
    </row>
    <row r="22" spans="1:12" ht="15" customHeight="1" x14ac:dyDescent="0.2">
      <c r="A22" s="11" t="s">
        <v>18</v>
      </c>
      <c r="B22" s="56" t="s">
        <v>34</v>
      </c>
      <c r="C22" s="56"/>
      <c r="D22" s="56"/>
      <c r="E22" s="56"/>
      <c r="F22" s="56"/>
      <c r="G22" s="56"/>
      <c r="H22" s="56"/>
      <c r="I22" s="33">
        <v>340176</v>
      </c>
      <c r="J22" s="33">
        <v>6</v>
      </c>
      <c r="K22" s="14">
        <f>I22/I10*100</f>
        <v>5.8368336702366523</v>
      </c>
      <c r="L22" s="14">
        <f>Polska!K22</f>
        <v>2.1221934187561962</v>
      </c>
    </row>
    <row r="23" spans="1:12" ht="15" customHeight="1" x14ac:dyDescent="0.2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33">
        <v>55000</v>
      </c>
      <c r="J23" s="33">
        <v>2</v>
      </c>
      <c r="K23" s="14">
        <f>I23/I10*100</f>
        <v>0.94370517574142754</v>
      </c>
      <c r="L23" s="14">
        <f>Polska!K23</f>
        <v>2.9452830468673685</v>
      </c>
    </row>
    <row r="24" spans="1:12" ht="15" customHeight="1" x14ac:dyDescent="0.2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33">
        <v>105000</v>
      </c>
      <c r="J24" s="33">
        <v>3</v>
      </c>
      <c r="K24" s="14">
        <f>I24/I10*100</f>
        <v>1.801618971869998</v>
      </c>
      <c r="L24" s="14">
        <f>Polska!K24</f>
        <v>8.5114176305460152</v>
      </c>
    </row>
    <row r="25" spans="1:12" s="3" customFormat="1" ht="15" customHeight="1" x14ac:dyDescent="0.2">
      <c r="A25" s="31">
        <v>4</v>
      </c>
      <c r="B25" s="48" t="s">
        <v>3</v>
      </c>
      <c r="C25" s="48"/>
      <c r="D25" s="48"/>
      <c r="E25" s="48"/>
      <c r="F25" s="48"/>
      <c r="G25" s="48"/>
      <c r="H25" s="48"/>
      <c r="I25" s="10">
        <f>I8+I9+I10</f>
        <v>34887648.940000005</v>
      </c>
      <c r="J25" s="9" t="s">
        <v>2</v>
      </c>
      <c r="K25" s="15">
        <f>I25/I$25*100</f>
        <v>100</v>
      </c>
      <c r="L25" s="12" t="s">
        <v>2</v>
      </c>
    </row>
    <row r="26" spans="1:12" ht="15" customHeight="1" x14ac:dyDescent="0.2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34897734</v>
      </c>
      <c r="J26" s="18" t="s">
        <v>6</v>
      </c>
      <c r="K26" s="57">
        <f>I25/I26*100</f>
        <v>99.971101103584559</v>
      </c>
      <c r="L26" s="58"/>
    </row>
    <row r="27" spans="1:12" ht="14.25" customHeight="1" x14ac:dyDescent="0.2">
      <c r="A27" s="4"/>
    </row>
    <row r="28" spans="1:12" ht="21.75" customHeight="1" x14ac:dyDescent="0.2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2" ht="12.75" customHeight="1" x14ac:dyDescent="0.2"/>
    <row r="30" spans="1:12" x14ac:dyDescent="0.2">
      <c r="B30" s="55" t="s">
        <v>38</v>
      </c>
      <c r="C30" s="55"/>
      <c r="D30" s="55"/>
      <c r="E30" s="55"/>
      <c r="F30" s="55"/>
      <c r="G30" s="55"/>
      <c r="H30" s="55"/>
    </row>
    <row r="31" spans="1:12" x14ac:dyDescent="0.2"/>
    <row r="32" spans="1:12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5" customHeight="1" x14ac:dyDescent="0.2">
      <c r="A3" s="41" t="str">
        <f>CONCATENATE(lista!B19,lista!B3,lista!B20)</f>
        <v>Struktura wydatków województwa kujawsko-pomorskiego na rehabilitację zawodową i społeczną osób niepełnosprawnych ze środków PFRON w 2025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5" customHeight="1" x14ac:dyDescent="0.2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5" customHeight="1" x14ac:dyDescent="0.2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">
      <c r="A8" s="31">
        <f t="shared" ref="A8:A10" si="0">A7+1</f>
        <v>1</v>
      </c>
      <c r="B8" s="48" t="s">
        <v>23</v>
      </c>
      <c r="C8" s="48"/>
      <c r="D8" s="48"/>
      <c r="E8" s="48"/>
      <c r="F8" s="48"/>
      <c r="G8" s="48"/>
      <c r="H8" s="48"/>
      <c r="I8" s="10">
        <v>21368058</v>
      </c>
      <c r="J8" s="23">
        <v>10</v>
      </c>
      <c r="K8" s="13">
        <f>I8/I25*100</f>
        <v>74.066254681175707</v>
      </c>
      <c r="L8" s="13">
        <f>Polska!K8</f>
        <v>69.941325917816528</v>
      </c>
    </row>
    <row r="9" spans="1:13" s="2" customFormat="1" ht="16.5" customHeight="1" x14ac:dyDescent="0.2">
      <c r="A9" s="31">
        <f t="shared" si="0"/>
        <v>2</v>
      </c>
      <c r="B9" s="48" t="s">
        <v>24</v>
      </c>
      <c r="C9" s="48"/>
      <c r="D9" s="48"/>
      <c r="E9" s="48"/>
      <c r="F9" s="48"/>
      <c r="G9" s="48"/>
      <c r="H9" s="48"/>
      <c r="I9" s="10">
        <v>6386639</v>
      </c>
      <c r="J9" s="24">
        <v>11</v>
      </c>
      <c r="K9" s="13">
        <f>I9/I25*100</f>
        <v>22.137455389288508</v>
      </c>
      <c r="L9" s="13">
        <f>Polska!K9</f>
        <v>20.731095001365304</v>
      </c>
    </row>
    <row r="10" spans="1:13" s="2" customFormat="1" ht="16.5" customHeight="1" x14ac:dyDescent="0.2">
      <c r="A10" s="31">
        <f t="shared" si="0"/>
        <v>3</v>
      </c>
      <c r="B10" s="48" t="s">
        <v>22</v>
      </c>
      <c r="C10" s="48"/>
      <c r="D10" s="48"/>
      <c r="E10" s="48"/>
      <c r="F10" s="48"/>
      <c r="G10" s="48"/>
      <c r="H10" s="48"/>
      <c r="I10" s="10">
        <f>SUM(I11:I24)</f>
        <v>1095226.75</v>
      </c>
      <c r="J10" s="34">
        <f>SUM(J11:J24)</f>
        <v>44</v>
      </c>
      <c r="K10" s="13">
        <f>I10/I25*100</f>
        <v>3.7962899295357753</v>
      </c>
      <c r="L10" s="13">
        <f>Polska!K10</f>
        <v>9.3275790808181682</v>
      </c>
    </row>
    <row r="11" spans="1:13" ht="15" customHeight="1" x14ac:dyDescent="0.2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117752</v>
      </c>
      <c r="J11" s="30">
        <v>2</v>
      </c>
      <c r="K11" s="14">
        <f>I11/I10*100</f>
        <v>10.751380935500343</v>
      </c>
      <c r="L11" s="14">
        <f>Polska!K11</f>
        <v>10.196076575454525</v>
      </c>
      <c r="M11" s="6"/>
    </row>
    <row r="12" spans="1:13" s="3" customFormat="1" ht="15" customHeight="1" x14ac:dyDescent="0.2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90300</v>
      </c>
      <c r="J12" s="30">
        <v>4</v>
      </c>
      <c r="K12" s="14">
        <f>I12/I10*100</f>
        <v>8.2448680147741094</v>
      </c>
      <c r="L12" s="14">
        <f>Polska!K12</f>
        <v>12.445535055922443</v>
      </c>
      <c r="M12" s="7"/>
    </row>
    <row r="13" spans="1:13" s="3" customFormat="1" ht="15" customHeight="1" x14ac:dyDescent="0.2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50920</v>
      </c>
      <c r="J13" s="30">
        <v>3</v>
      </c>
      <c r="K13" s="14">
        <f>I13/I10*100</f>
        <v>4.6492655516312036</v>
      </c>
      <c r="L13" s="14">
        <f>Polska!K13</f>
        <v>8.8298096053529012</v>
      </c>
      <c r="M13" s="7"/>
    </row>
    <row r="14" spans="1:13" s="3" customFormat="1" ht="24" customHeight="1" x14ac:dyDescent="0.2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26500</v>
      </c>
      <c r="J14" s="30">
        <v>1</v>
      </c>
      <c r="K14" s="14">
        <f>I14/I10*100</f>
        <v>2.4195902811906302</v>
      </c>
      <c r="L14" s="14">
        <f>Polska!K14</f>
        <v>2.7281724995716563</v>
      </c>
      <c r="M14" s="7"/>
    </row>
    <row r="15" spans="1:13" s="3" customFormat="1" ht="15" customHeight="1" x14ac:dyDescent="0.2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436210</v>
      </c>
      <c r="J15" s="30">
        <v>20</v>
      </c>
      <c r="K15" s="14">
        <f>I15/I10*100</f>
        <v>39.828282134270374</v>
      </c>
      <c r="L15" s="14">
        <f>Polska!K15</f>
        <v>19.962070267272299</v>
      </c>
      <c r="M15" s="7"/>
    </row>
    <row r="16" spans="1:13" ht="15" customHeight="1" x14ac:dyDescent="0.2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f>Polska!K16</f>
        <v>1.6153756055941664</v>
      </c>
      <c r="M16" s="6"/>
    </row>
    <row r="17" spans="1:13" ht="15" customHeight="1" x14ac:dyDescent="0.2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f>Polska!K17</f>
        <v>0</v>
      </c>
      <c r="M17" s="6"/>
    </row>
    <row r="18" spans="1:13" ht="15" customHeight="1" x14ac:dyDescent="0.2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f>Polska!K18</f>
        <v>0</v>
      </c>
      <c r="M18" s="6"/>
    </row>
    <row r="19" spans="1:13" ht="15" customHeight="1" x14ac:dyDescent="0.2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f>Polska!K19</f>
        <v>0.28478355270609873</v>
      </c>
      <c r="M19" s="6"/>
    </row>
    <row r="20" spans="1:13" ht="15" customHeight="1" x14ac:dyDescent="0.2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46561</v>
      </c>
      <c r="J20" s="30">
        <v>5</v>
      </c>
      <c r="K20" s="14">
        <f>I20/I10*100</f>
        <v>4.2512657766987525</v>
      </c>
      <c r="L20" s="14">
        <f>Polska!K20</f>
        <v>26.653371958088684</v>
      </c>
      <c r="M20" s="6"/>
    </row>
    <row r="21" spans="1:13" ht="15" customHeight="1" x14ac:dyDescent="0.2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0</v>
      </c>
      <c r="J21" s="30">
        <v>0</v>
      </c>
      <c r="K21" s="14">
        <f>I21/I10*100</f>
        <v>0</v>
      </c>
      <c r="L21" s="14">
        <f>Polska!K21</f>
        <v>3.7059107838676586</v>
      </c>
      <c r="M21" s="6"/>
    </row>
    <row r="22" spans="1:13" ht="15" customHeight="1" x14ac:dyDescent="0.2">
      <c r="A22" s="11" t="s">
        <v>18</v>
      </c>
      <c r="B22" s="56" t="s">
        <v>34</v>
      </c>
      <c r="C22" s="56"/>
      <c r="D22" s="56"/>
      <c r="E22" s="56"/>
      <c r="F22" s="56"/>
      <c r="G22" s="56"/>
      <c r="H22" s="56"/>
      <c r="I22" s="29">
        <v>95473.75</v>
      </c>
      <c r="J22" s="30">
        <v>2</v>
      </c>
      <c r="K22" s="14">
        <f>I22/I10*100</f>
        <v>8.7172587776914696</v>
      </c>
      <c r="L22" s="14">
        <f>Polska!K22</f>
        <v>2.1221934187561962</v>
      </c>
      <c r="M22" s="6"/>
    </row>
    <row r="23" spans="1:13" ht="15" customHeight="1" x14ac:dyDescent="0.2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191560</v>
      </c>
      <c r="J23" s="30">
        <v>5</v>
      </c>
      <c r="K23" s="14">
        <f>I23/I10*100</f>
        <v>17.490442047731211</v>
      </c>
      <c r="L23" s="14">
        <f>Polska!K23</f>
        <v>2.9452830468673685</v>
      </c>
      <c r="M23" s="6"/>
    </row>
    <row r="24" spans="1:13" ht="15" customHeight="1" x14ac:dyDescent="0.2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39950</v>
      </c>
      <c r="J24" s="30">
        <v>2</v>
      </c>
      <c r="K24" s="14">
        <f>I24/I10*100</f>
        <v>3.6476464805119124</v>
      </c>
      <c r="L24" s="14">
        <f>Polska!K24</f>
        <v>8.5114176305460152</v>
      </c>
      <c r="M24" s="6"/>
    </row>
    <row r="25" spans="1:13" s="3" customFormat="1" ht="15" customHeight="1" x14ac:dyDescent="0.2">
      <c r="A25" s="31">
        <v>4</v>
      </c>
      <c r="B25" s="48" t="s">
        <v>3</v>
      </c>
      <c r="C25" s="48"/>
      <c r="D25" s="48"/>
      <c r="E25" s="48"/>
      <c r="F25" s="48"/>
      <c r="G25" s="48"/>
      <c r="H25" s="48"/>
      <c r="I25" s="10">
        <f>I8+I9+I10</f>
        <v>28849923.75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28849950</v>
      </c>
      <c r="J26" s="18" t="s">
        <v>6</v>
      </c>
      <c r="K26" s="57">
        <f>I25/I26*100</f>
        <v>99.999909011974026</v>
      </c>
      <c r="L26" s="58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"/>
    <row r="30" spans="1:13" x14ac:dyDescent="0.2">
      <c r="B30" s="55" t="s">
        <v>38</v>
      </c>
      <c r="C30" s="55"/>
      <c r="D30" s="55"/>
      <c r="E30" s="55"/>
      <c r="F30" s="55"/>
      <c r="G30" s="55"/>
      <c r="H30" s="55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5" customHeight="1" x14ac:dyDescent="0.2">
      <c r="A3" s="41" t="str">
        <f>CONCATENATE(lista!B19,lista!B4,lista!B20)</f>
        <v>Struktura wydatków województwa lubelskiego na rehabilitację zawodową i społeczną osób niepełnosprawnych ze środków PFRON w 2025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5" customHeight="1" x14ac:dyDescent="0.2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5" customHeight="1" x14ac:dyDescent="0.2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">
      <c r="A8" s="31">
        <f t="shared" ref="A8:A10" si="0">A7+1</f>
        <v>1</v>
      </c>
      <c r="B8" s="48" t="s">
        <v>23</v>
      </c>
      <c r="C8" s="48"/>
      <c r="D8" s="48"/>
      <c r="E8" s="48"/>
      <c r="F8" s="48"/>
      <c r="G8" s="48"/>
      <c r="H8" s="48"/>
      <c r="I8" s="10">
        <v>14521366</v>
      </c>
      <c r="J8" s="23">
        <v>9</v>
      </c>
      <c r="K8" s="13">
        <f>I8/I25*100</f>
        <v>54.541083337921812</v>
      </c>
      <c r="L8" s="13">
        <f>Polska!K8</f>
        <v>69.941325917816528</v>
      </c>
    </row>
    <row r="9" spans="1:13" s="2" customFormat="1" ht="16.5" customHeight="1" x14ac:dyDescent="0.2">
      <c r="A9" s="31">
        <f t="shared" si="0"/>
        <v>2</v>
      </c>
      <c r="B9" s="48" t="s">
        <v>24</v>
      </c>
      <c r="C9" s="48"/>
      <c r="D9" s="48"/>
      <c r="E9" s="48"/>
      <c r="F9" s="48"/>
      <c r="G9" s="48"/>
      <c r="H9" s="48"/>
      <c r="I9" s="10">
        <v>5163272</v>
      </c>
      <c r="J9" s="24">
        <v>14</v>
      </c>
      <c r="K9" s="13">
        <f>I9/I25*100</f>
        <v>19.392834561731881</v>
      </c>
      <c r="L9" s="13">
        <f>Polska!K9</f>
        <v>20.731095001365304</v>
      </c>
    </row>
    <row r="10" spans="1:13" s="2" customFormat="1" ht="16.5" customHeight="1" x14ac:dyDescent="0.2">
      <c r="A10" s="31">
        <f t="shared" si="0"/>
        <v>3</v>
      </c>
      <c r="B10" s="48" t="s">
        <v>22</v>
      </c>
      <c r="C10" s="48"/>
      <c r="D10" s="48"/>
      <c r="E10" s="48"/>
      <c r="F10" s="48"/>
      <c r="G10" s="48"/>
      <c r="H10" s="48"/>
      <c r="I10" s="10">
        <f>SUM(I11:I24)</f>
        <v>6940000</v>
      </c>
      <c r="J10" s="34">
        <f>SUM(J11:J24)</f>
        <v>190</v>
      </c>
      <c r="K10" s="13">
        <f>I10/I25*100</f>
        <v>26.066082100346303</v>
      </c>
      <c r="L10" s="13">
        <f>Polska!K10</f>
        <v>9.3275790808181682</v>
      </c>
    </row>
    <row r="11" spans="1:13" ht="15" customHeight="1" x14ac:dyDescent="0.2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637301</v>
      </c>
      <c r="J11" s="30">
        <v>14</v>
      </c>
      <c r="K11" s="14">
        <f>I11/I10*100</f>
        <v>9.1830115273775217</v>
      </c>
      <c r="L11" s="14">
        <f>Polska!K11</f>
        <v>10.196076575454525</v>
      </c>
      <c r="M11" s="6"/>
    </row>
    <row r="12" spans="1:13" s="3" customFormat="1" ht="15" customHeight="1" x14ac:dyDescent="0.2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877828</v>
      </c>
      <c r="J12" s="30">
        <v>27</v>
      </c>
      <c r="K12" s="14">
        <f>I12/I10*100</f>
        <v>12.648818443804036</v>
      </c>
      <c r="L12" s="14">
        <f>Polska!K12</f>
        <v>12.445535055922443</v>
      </c>
      <c r="M12" s="7"/>
    </row>
    <row r="13" spans="1:13" s="3" customFormat="1" ht="15" customHeight="1" x14ac:dyDescent="0.2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823854</v>
      </c>
      <c r="J13" s="30">
        <v>25</v>
      </c>
      <c r="K13" s="14">
        <f>I13/I10*100</f>
        <v>11.871095100864554</v>
      </c>
      <c r="L13" s="14">
        <f>Polska!K13</f>
        <v>8.8298096053529012</v>
      </c>
      <c r="M13" s="7"/>
    </row>
    <row r="14" spans="1:13" s="3" customFormat="1" ht="24" customHeight="1" x14ac:dyDescent="0.2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366225</v>
      </c>
      <c r="J14" s="30">
        <v>8</v>
      </c>
      <c r="K14" s="14">
        <f>I14/I10*100</f>
        <v>5.2770172910662829</v>
      </c>
      <c r="L14" s="14">
        <f>Polska!K14</f>
        <v>2.7281724995716563</v>
      </c>
      <c r="M14" s="7"/>
    </row>
    <row r="15" spans="1:13" s="3" customFormat="1" ht="15" customHeight="1" x14ac:dyDescent="0.2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1278634</v>
      </c>
      <c r="J15" s="30">
        <v>29</v>
      </c>
      <c r="K15" s="14">
        <f>I15/I10*100</f>
        <v>18.424121037463976</v>
      </c>
      <c r="L15" s="14">
        <f>Polska!K15</f>
        <v>19.962070267272299</v>
      </c>
      <c r="M15" s="7"/>
    </row>
    <row r="16" spans="1:13" ht="15" customHeight="1" x14ac:dyDescent="0.2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356350</v>
      </c>
      <c r="J16" s="30">
        <v>7</v>
      </c>
      <c r="K16" s="14">
        <f>I16/I10*100</f>
        <v>5.1347262247838614</v>
      </c>
      <c r="L16" s="14">
        <f>Polska!K16</f>
        <v>1.6153756055941664</v>
      </c>
      <c r="M16" s="6"/>
    </row>
    <row r="17" spans="1:13" ht="15" customHeight="1" x14ac:dyDescent="0.2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f>Polska!K17</f>
        <v>0</v>
      </c>
      <c r="M17" s="6"/>
    </row>
    <row r="18" spans="1:13" ht="15" customHeight="1" x14ac:dyDescent="0.2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f>Polska!K18</f>
        <v>0</v>
      </c>
      <c r="M18" s="6"/>
    </row>
    <row r="19" spans="1:13" ht="15" customHeight="1" x14ac:dyDescent="0.2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59400</v>
      </c>
      <c r="J19" s="30">
        <v>1</v>
      </c>
      <c r="K19" s="14">
        <f>I19/I10*100</f>
        <v>0.855907780979827</v>
      </c>
      <c r="L19" s="14">
        <f>Polska!K19</f>
        <v>0.28478355270609873</v>
      </c>
      <c r="M19" s="6"/>
    </row>
    <row r="20" spans="1:13" ht="15" customHeight="1" x14ac:dyDescent="0.2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1234923</v>
      </c>
      <c r="J20" s="30">
        <v>47</v>
      </c>
      <c r="K20" s="14">
        <f>I20/I10*100</f>
        <v>17.794279538904899</v>
      </c>
      <c r="L20" s="14">
        <f>Polska!K20</f>
        <v>26.653371958088684</v>
      </c>
      <c r="M20" s="6"/>
    </row>
    <row r="21" spans="1:13" ht="15" customHeight="1" x14ac:dyDescent="0.2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500600</v>
      </c>
      <c r="J21" s="30">
        <v>13</v>
      </c>
      <c r="K21" s="14">
        <f>I21/I10*100</f>
        <v>7.2132564841498565</v>
      </c>
      <c r="L21" s="14">
        <f>Polska!K21</f>
        <v>3.7059107838676586</v>
      </c>
      <c r="M21" s="6"/>
    </row>
    <row r="22" spans="1:13" ht="15" customHeight="1" x14ac:dyDescent="0.2">
      <c r="A22" s="11" t="s">
        <v>18</v>
      </c>
      <c r="B22" s="56" t="s">
        <v>34</v>
      </c>
      <c r="C22" s="56"/>
      <c r="D22" s="56"/>
      <c r="E22" s="56"/>
      <c r="F22" s="56"/>
      <c r="G22" s="56"/>
      <c r="H22" s="56"/>
      <c r="I22" s="29">
        <v>254980</v>
      </c>
      <c r="J22" s="30">
        <v>7</v>
      </c>
      <c r="K22" s="14">
        <f>I22/I10*100</f>
        <v>3.6740634005763688</v>
      </c>
      <c r="L22" s="14">
        <f>Polska!K22</f>
        <v>2.1221934187561962</v>
      </c>
      <c r="M22" s="6"/>
    </row>
    <row r="23" spans="1:13" ht="15" customHeight="1" x14ac:dyDescent="0.2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199890</v>
      </c>
      <c r="J23" s="30">
        <v>6</v>
      </c>
      <c r="K23" s="14">
        <f>I23/I10*100</f>
        <v>2.8802593659942364</v>
      </c>
      <c r="L23" s="14">
        <f>Polska!K23</f>
        <v>2.9452830468673685</v>
      </c>
      <c r="M23" s="6"/>
    </row>
    <row r="24" spans="1:13" ht="15" customHeight="1" x14ac:dyDescent="0.2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350015</v>
      </c>
      <c r="J24" s="30">
        <v>6</v>
      </c>
      <c r="K24" s="14">
        <f>I24/I10*100</f>
        <v>5.0434438040345819</v>
      </c>
      <c r="L24" s="14">
        <f>Polska!K24</f>
        <v>8.5114176305460152</v>
      </c>
      <c r="M24" s="6"/>
    </row>
    <row r="25" spans="1:13" s="3" customFormat="1" ht="15" customHeight="1" x14ac:dyDescent="0.2">
      <c r="A25" s="31">
        <v>4</v>
      </c>
      <c r="B25" s="48" t="s">
        <v>3</v>
      </c>
      <c r="C25" s="48"/>
      <c r="D25" s="48"/>
      <c r="E25" s="48"/>
      <c r="F25" s="48"/>
      <c r="G25" s="48"/>
      <c r="H25" s="48"/>
      <c r="I25" s="10">
        <f>I8+I9+I10</f>
        <v>26624638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26632969</v>
      </c>
      <c r="J26" s="18" t="s">
        <v>6</v>
      </c>
      <c r="K26" s="57">
        <f>I25/I26*100</f>
        <v>99.96871922165343</v>
      </c>
      <c r="L26" s="58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"/>
    <row r="30" spans="1:13" x14ac:dyDescent="0.2">
      <c r="B30" s="55" t="s">
        <v>38</v>
      </c>
      <c r="C30" s="55"/>
      <c r="D30" s="55"/>
      <c r="E30" s="55"/>
      <c r="F30" s="55"/>
      <c r="G30" s="55"/>
      <c r="H30" s="55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5" customHeight="1" x14ac:dyDescent="0.2">
      <c r="A3" s="41" t="str">
        <f>CONCATENATE(lista!B19,lista!B5,lista!B20)</f>
        <v>Struktura wydatków województwa lubuskiego na rehabilitację zawodową i społeczną osób niepełnosprawnych ze środków PFRON w 2025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5" customHeight="1" x14ac:dyDescent="0.2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5" customHeight="1" x14ac:dyDescent="0.2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">
      <c r="A8" s="31">
        <f t="shared" ref="A8:A10" si="0">A7+1</f>
        <v>1</v>
      </c>
      <c r="B8" s="48" t="s">
        <v>23</v>
      </c>
      <c r="C8" s="48"/>
      <c r="D8" s="48"/>
      <c r="E8" s="48"/>
      <c r="F8" s="48"/>
      <c r="G8" s="48"/>
      <c r="H8" s="48"/>
      <c r="I8" s="10">
        <v>5335890.91</v>
      </c>
      <c r="J8" s="23">
        <v>4</v>
      </c>
      <c r="K8" s="13">
        <f>I8/I25*100</f>
        <v>60.043376037094419</v>
      </c>
      <c r="L8" s="13">
        <f>Polska!K8</f>
        <v>69.941325917816528</v>
      </c>
    </row>
    <row r="9" spans="1:13" s="2" customFormat="1" ht="16.5" customHeight="1" x14ac:dyDescent="0.2">
      <c r="A9" s="31">
        <f t="shared" si="0"/>
        <v>2</v>
      </c>
      <c r="B9" s="48" t="s">
        <v>24</v>
      </c>
      <c r="C9" s="48"/>
      <c r="D9" s="48"/>
      <c r="E9" s="48"/>
      <c r="F9" s="48"/>
      <c r="G9" s="48"/>
      <c r="H9" s="48"/>
      <c r="I9" s="10">
        <v>2363150.94</v>
      </c>
      <c r="J9" s="24">
        <v>13</v>
      </c>
      <c r="K9" s="13">
        <f>I9/I25*100</f>
        <v>26.591915561263441</v>
      </c>
      <c r="L9" s="13">
        <f>Polska!K9</f>
        <v>20.731095001365304</v>
      </c>
    </row>
    <row r="10" spans="1:13" s="2" customFormat="1" ht="16.5" customHeight="1" x14ac:dyDescent="0.2">
      <c r="A10" s="31">
        <f t="shared" si="0"/>
        <v>3</v>
      </c>
      <c r="B10" s="48" t="s">
        <v>22</v>
      </c>
      <c r="C10" s="48"/>
      <c r="D10" s="48"/>
      <c r="E10" s="48"/>
      <c r="F10" s="48"/>
      <c r="G10" s="48"/>
      <c r="H10" s="48"/>
      <c r="I10" s="10">
        <f>SUM(I11:I24)</f>
        <v>1187685.1499999999</v>
      </c>
      <c r="J10" s="34">
        <f>SUM(J11:J24)</f>
        <v>65</v>
      </c>
      <c r="K10" s="13">
        <f>I10/I25*100</f>
        <v>13.364708401642133</v>
      </c>
      <c r="L10" s="13">
        <f>Polska!K10</f>
        <v>9.3275790808181682</v>
      </c>
    </row>
    <row r="11" spans="1:13" ht="15" customHeight="1" x14ac:dyDescent="0.2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50855</v>
      </c>
      <c r="J11" s="30">
        <v>3</v>
      </c>
      <c r="K11" s="14">
        <f>I11/I10*100</f>
        <v>4.2818587064088494</v>
      </c>
      <c r="L11" s="14">
        <f>Polska!K11</f>
        <v>10.196076575454525</v>
      </c>
      <c r="M11" s="6"/>
    </row>
    <row r="12" spans="1:13" s="3" customFormat="1" ht="15" customHeight="1" x14ac:dyDescent="0.2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236483.75</v>
      </c>
      <c r="J12" s="30">
        <v>14</v>
      </c>
      <c r="K12" s="14">
        <f>I12/I10*100</f>
        <v>19.911316563990045</v>
      </c>
      <c r="L12" s="14">
        <f>Polska!K12</f>
        <v>12.445535055922443</v>
      </c>
      <c r="M12" s="7"/>
    </row>
    <row r="13" spans="1:13" s="3" customFormat="1" ht="15" customHeight="1" x14ac:dyDescent="0.2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152550</v>
      </c>
      <c r="J13" s="30">
        <v>10</v>
      </c>
      <c r="K13" s="14">
        <f>I13/I10*100</f>
        <v>12.84431315824737</v>
      </c>
      <c r="L13" s="14">
        <f>Polska!K13</f>
        <v>8.8298096053529012</v>
      </c>
      <c r="M13" s="7"/>
    </row>
    <row r="14" spans="1:13" s="3" customFormat="1" ht="24" customHeight="1" x14ac:dyDescent="0.2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67700</v>
      </c>
      <c r="J14" s="30">
        <v>3</v>
      </c>
      <c r="K14" s="14">
        <f>I14/I10*100</f>
        <v>5.7001638860265285</v>
      </c>
      <c r="L14" s="14">
        <f>Polska!K14</f>
        <v>2.7281724995716563</v>
      </c>
      <c r="M14" s="7"/>
    </row>
    <row r="15" spans="1:13" s="3" customFormat="1" ht="15" customHeight="1" x14ac:dyDescent="0.2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317766.40000000002</v>
      </c>
      <c r="J15" s="30">
        <v>16</v>
      </c>
      <c r="K15" s="14">
        <f>I15/I10*100</f>
        <v>26.755104246272683</v>
      </c>
      <c r="L15" s="14">
        <f>Polska!K15</f>
        <v>19.962070267272299</v>
      </c>
      <c r="M15" s="7"/>
    </row>
    <row r="16" spans="1:13" ht="15" customHeight="1" x14ac:dyDescent="0.2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f>Polska!K16</f>
        <v>1.6153756055941664</v>
      </c>
      <c r="M16" s="6"/>
    </row>
    <row r="17" spans="1:13" ht="15" customHeight="1" x14ac:dyDescent="0.2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f>Polska!K17</f>
        <v>0</v>
      </c>
      <c r="M17" s="6"/>
    </row>
    <row r="18" spans="1:13" ht="15" customHeight="1" x14ac:dyDescent="0.2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f>Polska!K18</f>
        <v>0</v>
      </c>
      <c r="M18" s="6"/>
    </row>
    <row r="19" spans="1:13" ht="15" customHeight="1" x14ac:dyDescent="0.2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f>Polska!K19</f>
        <v>0.28478355270609873</v>
      </c>
      <c r="M19" s="6"/>
    </row>
    <row r="20" spans="1:13" ht="15" customHeight="1" x14ac:dyDescent="0.2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204900</v>
      </c>
      <c r="J20" s="30">
        <v>10</v>
      </c>
      <c r="K20" s="14">
        <f>I20/I10*100</f>
        <v>17.252046975581028</v>
      </c>
      <c r="L20" s="14">
        <f>Polska!K20</f>
        <v>26.653371958088684</v>
      </c>
      <c r="M20" s="6"/>
    </row>
    <row r="21" spans="1:13" ht="15" customHeight="1" x14ac:dyDescent="0.2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73700</v>
      </c>
      <c r="J21" s="30">
        <v>4</v>
      </c>
      <c r="K21" s="14">
        <f>I21/I10*100</f>
        <v>6.2053482776980085</v>
      </c>
      <c r="L21" s="14">
        <f>Polska!K21</f>
        <v>3.7059107838676586</v>
      </c>
      <c r="M21" s="6"/>
    </row>
    <row r="22" spans="1:13" ht="15" customHeight="1" x14ac:dyDescent="0.2">
      <c r="A22" s="11" t="s">
        <v>18</v>
      </c>
      <c r="B22" s="56" t="s">
        <v>34</v>
      </c>
      <c r="C22" s="56"/>
      <c r="D22" s="56"/>
      <c r="E22" s="56"/>
      <c r="F22" s="56"/>
      <c r="G22" s="56"/>
      <c r="H22" s="56"/>
      <c r="I22" s="29">
        <v>14430</v>
      </c>
      <c r="J22" s="30">
        <v>1</v>
      </c>
      <c r="K22" s="14">
        <f>I22/I10*100</f>
        <v>1.2149684619699084</v>
      </c>
      <c r="L22" s="14">
        <f>Polska!K22</f>
        <v>2.1221934187561962</v>
      </c>
      <c r="M22" s="6"/>
    </row>
    <row r="23" spans="1:13" ht="15" customHeight="1" x14ac:dyDescent="0.2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69300</v>
      </c>
      <c r="J23" s="30">
        <v>4</v>
      </c>
      <c r="K23" s="14">
        <f>I23/I10*100</f>
        <v>5.8348797238055896</v>
      </c>
      <c r="L23" s="14">
        <f>Polska!K23</f>
        <v>2.9452830468673685</v>
      </c>
      <c r="M23" s="6"/>
    </row>
    <row r="24" spans="1:13" ht="15" customHeight="1" x14ac:dyDescent="0.2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0</v>
      </c>
      <c r="J24" s="30">
        <v>0</v>
      </c>
      <c r="K24" s="14">
        <f>I24/I10*100</f>
        <v>0</v>
      </c>
      <c r="L24" s="14">
        <f>Polska!K24</f>
        <v>8.5114176305460152</v>
      </c>
      <c r="M24" s="6"/>
    </row>
    <row r="25" spans="1:13" s="3" customFormat="1" ht="15" customHeight="1" x14ac:dyDescent="0.2">
      <c r="A25" s="31">
        <v>4</v>
      </c>
      <c r="B25" s="48" t="s">
        <v>3</v>
      </c>
      <c r="C25" s="48"/>
      <c r="D25" s="48"/>
      <c r="E25" s="48"/>
      <c r="F25" s="48"/>
      <c r="G25" s="48"/>
      <c r="H25" s="48"/>
      <c r="I25" s="10">
        <f>I8+I9+I10</f>
        <v>8886727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8886727</v>
      </c>
      <c r="J26" s="18" t="s">
        <v>6</v>
      </c>
      <c r="K26" s="57">
        <f>I25/I26*100</f>
        <v>100</v>
      </c>
      <c r="L26" s="58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"/>
    <row r="30" spans="1:13" x14ac:dyDescent="0.2">
      <c r="B30" s="55" t="s">
        <v>38</v>
      </c>
      <c r="C30" s="55"/>
      <c r="D30" s="55"/>
      <c r="E30" s="55"/>
      <c r="F30" s="55"/>
      <c r="G30" s="55"/>
      <c r="H30" s="55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5" customHeight="1" x14ac:dyDescent="0.2">
      <c r="A3" s="41" t="str">
        <f>CONCATENATE(lista!B19,lista!B6,lista!B20)</f>
        <v>Struktura wydatków województwa łódzkiego na rehabilitację zawodową i społeczną osób niepełnosprawnych ze środków PFRON w 2025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5" customHeight="1" x14ac:dyDescent="0.2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5" customHeight="1" x14ac:dyDescent="0.2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">
      <c r="A8" s="31">
        <f t="shared" ref="A8:A10" si="0">A7+1</f>
        <v>1</v>
      </c>
      <c r="B8" s="48" t="s">
        <v>23</v>
      </c>
      <c r="C8" s="48"/>
      <c r="D8" s="48"/>
      <c r="E8" s="48"/>
      <c r="F8" s="48"/>
      <c r="G8" s="48"/>
      <c r="H8" s="48"/>
      <c r="I8" s="10">
        <v>23807361.98</v>
      </c>
      <c r="J8" s="23">
        <v>8</v>
      </c>
      <c r="K8" s="13">
        <f>I8/I25*100</f>
        <v>73.015250403084252</v>
      </c>
      <c r="L8" s="13">
        <f>Polska!K8</f>
        <v>69.941325917816528</v>
      </c>
    </row>
    <row r="9" spans="1:13" s="2" customFormat="1" ht="16.5" customHeight="1" x14ac:dyDescent="0.2">
      <c r="A9" s="31">
        <f t="shared" si="0"/>
        <v>2</v>
      </c>
      <c r="B9" s="48" t="s">
        <v>24</v>
      </c>
      <c r="C9" s="48"/>
      <c r="D9" s="48"/>
      <c r="E9" s="48"/>
      <c r="F9" s="48"/>
      <c r="G9" s="48"/>
      <c r="H9" s="48"/>
      <c r="I9" s="10">
        <v>6519086.8799999999</v>
      </c>
      <c r="J9" s="24">
        <v>13</v>
      </c>
      <c r="K9" s="13">
        <f>I9/I25*100</f>
        <v>19.993511307238972</v>
      </c>
      <c r="L9" s="13">
        <f>Polska!K9</f>
        <v>20.731095001365304</v>
      </c>
    </row>
    <row r="10" spans="1:13" s="2" customFormat="1" ht="16.5" customHeight="1" x14ac:dyDescent="0.2">
      <c r="A10" s="31">
        <f t="shared" si="0"/>
        <v>3</v>
      </c>
      <c r="B10" s="48" t="s">
        <v>22</v>
      </c>
      <c r="C10" s="48"/>
      <c r="D10" s="48"/>
      <c r="E10" s="48"/>
      <c r="F10" s="48"/>
      <c r="G10" s="48"/>
      <c r="H10" s="48"/>
      <c r="I10" s="10">
        <f>SUM(I11:I24)</f>
        <v>2279564.06</v>
      </c>
      <c r="J10" s="34">
        <f>SUM(J11:J24)</f>
        <v>29</v>
      </c>
      <c r="K10" s="13">
        <f>I10/I25*100</f>
        <v>6.9912382896767866</v>
      </c>
      <c r="L10" s="13">
        <f>Polska!K10</f>
        <v>9.3275790808181682</v>
      </c>
    </row>
    <row r="11" spans="1:13" ht="15" customHeight="1" x14ac:dyDescent="0.2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0</v>
      </c>
      <c r="J11" s="30">
        <v>0</v>
      </c>
      <c r="K11" s="14">
        <f>I11/I10*100</f>
        <v>0</v>
      </c>
      <c r="L11" s="14">
        <f>Polska!K11</f>
        <v>10.196076575454525</v>
      </c>
      <c r="M11" s="6"/>
    </row>
    <row r="12" spans="1:13" s="3" customFormat="1" ht="15" customHeight="1" x14ac:dyDescent="0.2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0</v>
      </c>
      <c r="J12" s="30">
        <v>0</v>
      </c>
      <c r="K12" s="14">
        <f>I12/I10*100</f>
        <v>0</v>
      </c>
      <c r="L12" s="14">
        <f>Polska!K12</f>
        <v>12.445535055922443</v>
      </c>
      <c r="M12" s="7"/>
    </row>
    <row r="13" spans="1:13" s="3" customFormat="1" ht="15" customHeight="1" x14ac:dyDescent="0.2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261800</v>
      </c>
      <c r="J13" s="30">
        <v>4</v>
      </c>
      <c r="K13" s="14">
        <f>I13/I10*100</f>
        <v>11.484652025966755</v>
      </c>
      <c r="L13" s="14">
        <f>Polska!K13</f>
        <v>8.8298096053529012</v>
      </c>
      <c r="M13" s="7"/>
    </row>
    <row r="14" spans="1:13" s="3" customFormat="1" ht="24" customHeight="1" x14ac:dyDescent="0.2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154400</v>
      </c>
      <c r="J14" s="30">
        <v>1</v>
      </c>
      <c r="K14" s="14">
        <f>I14/I10*100</f>
        <v>6.7732248770407439</v>
      </c>
      <c r="L14" s="14">
        <f>Polska!K14</f>
        <v>2.7281724995716563</v>
      </c>
      <c r="M14" s="7"/>
    </row>
    <row r="15" spans="1:13" s="3" customFormat="1" ht="15" customHeight="1" x14ac:dyDescent="0.2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952512.06</v>
      </c>
      <c r="J15" s="30">
        <v>11</v>
      </c>
      <c r="K15" s="14">
        <f>I15/I10*100</f>
        <v>41.784834070423102</v>
      </c>
      <c r="L15" s="14">
        <f>Polska!K15</f>
        <v>19.962070267272299</v>
      </c>
      <c r="M15" s="7"/>
    </row>
    <row r="16" spans="1:13" ht="15" customHeight="1" x14ac:dyDescent="0.2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0</v>
      </c>
      <c r="J16" s="30">
        <v>0</v>
      </c>
      <c r="K16" s="14">
        <f>I16/I10*100</f>
        <v>0</v>
      </c>
      <c r="L16" s="14">
        <f>Polska!K16</f>
        <v>1.6153756055941664</v>
      </c>
      <c r="M16" s="6"/>
    </row>
    <row r="17" spans="1:13" ht="15" customHeight="1" x14ac:dyDescent="0.2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f>Polska!K17</f>
        <v>0</v>
      </c>
      <c r="M17" s="6"/>
    </row>
    <row r="18" spans="1:13" ht="15" customHeight="1" x14ac:dyDescent="0.2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f>Polska!K18</f>
        <v>0</v>
      </c>
      <c r="M18" s="6"/>
    </row>
    <row r="19" spans="1:13" ht="15" customHeight="1" x14ac:dyDescent="0.2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f>Polska!K19</f>
        <v>0.28478355270609873</v>
      </c>
      <c r="M19" s="6"/>
    </row>
    <row r="20" spans="1:13" ht="15" customHeight="1" x14ac:dyDescent="0.2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373500</v>
      </c>
      <c r="J20" s="30">
        <v>4</v>
      </c>
      <c r="K20" s="14">
        <f>I20/I10*100</f>
        <v>16.38471173299688</v>
      </c>
      <c r="L20" s="14">
        <f>Polska!K20</f>
        <v>26.653371958088684</v>
      </c>
      <c r="M20" s="6"/>
    </row>
    <row r="21" spans="1:13" ht="15" customHeight="1" x14ac:dyDescent="0.2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78300</v>
      </c>
      <c r="J21" s="30">
        <v>3</v>
      </c>
      <c r="K21" s="14">
        <f>I21/I10*100</f>
        <v>3.4348672789656107</v>
      </c>
      <c r="L21" s="14">
        <f>Polska!K21</f>
        <v>3.7059107838676586</v>
      </c>
      <c r="M21" s="6"/>
    </row>
    <row r="22" spans="1:13" ht="15" customHeight="1" x14ac:dyDescent="0.2">
      <c r="A22" s="11" t="s">
        <v>18</v>
      </c>
      <c r="B22" s="56" t="s">
        <v>34</v>
      </c>
      <c r="C22" s="56"/>
      <c r="D22" s="56"/>
      <c r="E22" s="56"/>
      <c r="F22" s="56"/>
      <c r="G22" s="56"/>
      <c r="H22" s="56"/>
      <c r="I22" s="29">
        <v>61260</v>
      </c>
      <c r="J22" s="30">
        <v>1</v>
      </c>
      <c r="K22" s="14">
        <f>I22/I10*100</f>
        <v>2.6873559324320984</v>
      </c>
      <c r="L22" s="14">
        <f>Polska!K22</f>
        <v>2.1221934187561962</v>
      </c>
      <c r="M22" s="6"/>
    </row>
    <row r="23" spans="1:13" ht="15" customHeight="1" x14ac:dyDescent="0.2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170072</v>
      </c>
      <c r="J23" s="30">
        <v>2</v>
      </c>
      <c r="K23" s="14">
        <f>I23/I10*100</f>
        <v>7.4607247492750872</v>
      </c>
      <c r="L23" s="14">
        <f>Polska!K23</f>
        <v>2.9452830468673685</v>
      </c>
      <c r="M23" s="6"/>
    </row>
    <row r="24" spans="1:13" ht="15" customHeight="1" x14ac:dyDescent="0.2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227720</v>
      </c>
      <c r="J24" s="30">
        <v>3</v>
      </c>
      <c r="K24" s="14">
        <f>I24/I10*100</f>
        <v>9.9896293328997299</v>
      </c>
      <c r="L24" s="14">
        <f>Polska!K24</f>
        <v>8.5114176305460152</v>
      </c>
      <c r="M24" s="6"/>
    </row>
    <row r="25" spans="1:13" s="3" customFormat="1" ht="15" customHeight="1" x14ac:dyDescent="0.2">
      <c r="A25" s="31">
        <v>4</v>
      </c>
      <c r="B25" s="48" t="s">
        <v>3</v>
      </c>
      <c r="C25" s="48"/>
      <c r="D25" s="48"/>
      <c r="E25" s="48"/>
      <c r="F25" s="48"/>
      <c r="G25" s="48"/>
      <c r="H25" s="48"/>
      <c r="I25" s="10">
        <f>I8+I9+I10</f>
        <v>32606012.919999998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33098241</v>
      </c>
      <c r="J26" s="18" t="s">
        <v>6</v>
      </c>
      <c r="K26" s="57">
        <f>I25/I26*100</f>
        <v>98.512827071384251</v>
      </c>
      <c r="L26" s="58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"/>
    <row r="30" spans="1:13" x14ac:dyDescent="0.2">
      <c r="B30" s="55" t="s">
        <v>38</v>
      </c>
      <c r="C30" s="55"/>
      <c r="D30" s="55"/>
      <c r="E30" s="55"/>
      <c r="F30" s="55"/>
      <c r="G30" s="55"/>
      <c r="H30" s="55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5" customHeight="1" x14ac:dyDescent="0.2">
      <c r="A3" s="41" t="str">
        <f>CONCATENATE(lista!B19,lista!B7,lista!B20)</f>
        <v>Struktura wydatków województwa małopolskiego na rehabilitację zawodową i społeczną osób niepełnosprawnych ze środków PFRON w 2025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5" customHeight="1" x14ac:dyDescent="0.2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5" customHeight="1" x14ac:dyDescent="0.2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">
      <c r="A8" s="31">
        <f t="shared" ref="A8:A10" si="0">A7+1</f>
        <v>1</v>
      </c>
      <c r="B8" s="48" t="s">
        <v>23</v>
      </c>
      <c r="C8" s="48"/>
      <c r="D8" s="48"/>
      <c r="E8" s="48"/>
      <c r="F8" s="48"/>
      <c r="G8" s="48"/>
      <c r="H8" s="48"/>
      <c r="I8" s="10">
        <v>27346000</v>
      </c>
      <c r="J8" s="23">
        <v>15</v>
      </c>
      <c r="K8" s="13">
        <f>I8/I25*100</f>
        <v>62.960334505305603</v>
      </c>
      <c r="L8" s="13">
        <f>Polska!K8</f>
        <v>69.941325917816528</v>
      </c>
    </row>
    <row r="9" spans="1:13" s="2" customFormat="1" ht="16.5" customHeight="1" x14ac:dyDescent="0.2">
      <c r="A9" s="31">
        <f t="shared" si="0"/>
        <v>2</v>
      </c>
      <c r="B9" s="48" t="s">
        <v>24</v>
      </c>
      <c r="C9" s="48"/>
      <c r="D9" s="48"/>
      <c r="E9" s="48"/>
      <c r="F9" s="48"/>
      <c r="G9" s="48"/>
      <c r="H9" s="48"/>
      <c r="I9" s="10">
        <v>14092913.539999999</v>
      </c>
      <c r="J9" s="24">
        <v>34</v>
      </c>
      <c r="K9" s="13">
        <f>I9/I25*100</f>
        <v>32.446959359056187</v>
      </c>
      <c r="L9" s="13">
        <f>Polska!K9</f>
        <v>20.731095001365304</v>
      </c>
    </row>
    <row r="10" spans="1:13" s="2" customFormat="1" ht="16.5" customHeight="1" x14ac:dyDescent="0.2">
      <c r="A10" s="31">
        <f t="shared" si="0"/>
        <v>3</v>
      </c>
      <c r="B10" s="48" t="s">
        <v>22</v>
      </c>
      <c r="C10" s="48"/>
      <c r="D10" s="48"/>
      <c r="E10" s="48"/>
      <c r="F10" s="48"/>
      <c r="G10" s="48"/>
      <c r="H10" s="48"/>
      <c r="I10" s="10">
        <f>SUM(I11:I24)</f>
        <v>1994782</v>
      </c>
      <c r="J10" s="34">
        <f>SUM(J11:J24)</f>
        <v>46</v>
      </c>
      <c r="K10" s="13">
        <f>I10/I25*100</f>
        <v>4.5927061356382106</v>
      </c>
      <c r="L10" s="13">
        <f>Polska!K10</f>
        <v>9.3275790808181682</v>
      </c>
    </row>
    <row r="11" spans="1:13" ht="15" customHeight="1" x14ac:dyDescent="0.2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28069</v>
      </c>
      <c r="J11" s="30">
        <v>1</v>
      </c>
      <c r="K11" s="14">
        <f>I11/I10*100</f>
        <v>1.4071211791564191</v>
      </c>
      <c r="L11" s="14">
        <f>Polska!K11</f>
        <v>10.196076575454525</v>
      </c>
      <c r="M11" s="6"/>
    </row>
    <row r="12" spans="1:13" s="3" customFormat="1" ht="15" customHeight="1" x14ac:dyDescent="0.2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1025542</v>
      </c>
      <c r="J12" s="30">
        <v>23</v>
      </c>
      <c r="K12" s="14">
        <f>I12/I10*100</f>
        <v>51.411231904037635</v>
      </c>
      <c r="L12" s="14">
        <f>Polska!K12</f>
        <v>12.445535055922443</v>
      </c>
      <c r="M12" s="7"/>
    </row>
    <row r="13" spans="1:13" s="3" customFormat="1" ht="15" customHeight="1" x14ac:dyDescent="0.2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74232</v>
      </c>
      <c r="J13" s="30">
        <v>2</v>
      </c>
      <c r="K13" s="14">
        <f>I13/I10*100</f>
        <v>3.7213088949068123</v>
      </c>
      <c r="L13" s="14">
        <f>Polska!K13</f>
        <v>8.8298096053529012</v>
      </c>
      <c r="M13" s="7"/>
    </row>
    <row r="14" spans="1:13" s="3" customFormat="1" ht="24" customHeight="1" x14ac:dyDescent="0.2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61386</v>
      </c>
      <c r="J14" s="30">
        <v>1</v>
      </c>
      <c r="K14" s="14">
        <f>I14/I10*100</f>
        <v>3.077328750710604</v>
      </c>
      <c r="L14" s="14">
        <f>Polska!K14</f>
        <v>2.7281724995716563</v>
      </c>
      <c r="M14" s="7"/>
    </row>
    <row r="15" spans="1:13" s="3" customFormat="1" ht="15" customHeight="1" x14ac:dyDescent="0.2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324482</v>
      </c>
      <c r="J15" s="30">
        <v>7</v>
      </c>
      <c r="K15" s="14">
        <f>I15/I10*100</f>
        <v>16.266539401297987</v>
      </c>
      <c r="L15" s="14">
        <f>Polska!K15</f>
        <v>19.962070267272299</v>
      </c>
      <c r="M15" s="7"/>
    </row>
    <row r="16" spans="1:13" ht="15" customHeight="1" x14ac:dyDescent="0.2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124046</v>
      </c>
      <c r="J16" s="30">
        <v>3</v>
      </c>
      <c r="K16" s="14">
        <f>I16/I10*100</f>
        <v>6.2185241294537441</v>
      </c>
      <c r="L16" s="14">
        <f>Polska!K16</f>
        <v>1.6153756055941664</v>
      </c>
      <c r="M16" s="6"/>
    </row>
    <row r="17" spans="1:13" ht="15" customHeight="1" x14ac:dyDescent="0.2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f>Polska!K17</f>
        <v>0</v>
      </c>
      <c r="M17" s="6"/>
    </row>
    <row r="18" spans="1:13" ht="15" customHeight="1" x14ac:dyDescent="0.2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f>Polska!K18</f>
        <v>0</v>
      </c>
      <c r="M18" s="6"/>
    </row>
    <row r="19" spans="1:13" ht="15" customHeight="1" x14ac:dyDescent="0.2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0</v>
      </c>
      <c r="J19" s="30">
        <v>0</v>
      </c>
      <c r="K19" s="14">
        <f>I19/I10*100</f>
        <v>0</v>
      </c>
      <c r="L19" s="14">
        <f>Polska!K19</f>
        <v>0.28478355270609873</v>
      </c>
      <c r="M19" s="6"/>
    </row>
    <row r="20" spans="1:13" ht="15" customHeight="1" x14ac:dyDescent="0.2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357025</v>
      </c>
      <c r="J20" s="30">
        <v>9</v>
      </c>
      <c r="K20" s="14">
        <f>I20/I10*100</f>
        <v>17.8979457404368</v>
      </c>
      <c r="L20" s="14">
        <f>Polska!K20</f>
        <v>26.653371958088684</v>
      </c>
      <c r="M20" s="6"/>
    </row>
    <row r="21" spans="1:13" ht="15" customHeight="1" x14ac:dyDescent="0.2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0</v>
      </c>
      <c r="J21" s="30">
        <v>0</v>
      </c>
      <c r="K21" s="14">
        <f>I21/I10*100</f>
        <v>0</v>
      </c>
      <c r="L21" s="14">
        <f>Polska!K21</f>
        <v>3.7059107838676586</v>
      </c>
      <c r="M21" s="6"/>
    </row>
    <row r="22" spans="1:13" ht="15" customHeight="1" x14ac:dyDescent="0.2">
      <c r="A22" s="11" t="s">
        <v>18</v>
      </c>
      <c r="B22" s="56" t="s">
        <v>34</v>
      </c>
      <c r="C22" s="56"/>
      <c r="D22" s="56"/>
      <c r="E22" s="56"/>
      <c r="F22" s="56"/>
      <c r="G22" s="56"/>
      <c r="H22" s="56"/>
      <c r="I22" s="29">
        <v>0</v>
      </c>
      <c r="J22" s="30">
        <v>0</v>
      </c>
      <c r="K22" s="14">
        <f>I22/I10*100</f>
        <v>0</v>
      </c>
      <c r="L22" s="14">
        <f>Polska!K22</f>
        <v>2.1221934187561962</v>
      </c>
      <c r="M22" s="6"/>
    </row>
    <row r="23" spans="1:13" ht="15" customHeight="1" x14ac:dyDescent="0.2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0</v>
      </c>
      <c r="J23" s="30">
        <v>0</v>
      </c>
      <c r="K23" s="14">
        <f>I23/I10*100</f>
        <v>0</v>
      </c>
      <c r="L23" s="14">
        <f>Polska!K23</f>
        <v>2.9452830468673685</v>
      </c>
      <c r="M23" s="6"/>
    </row>
    <row r="24" spans="1:13" ht="15" customHeight="1" x14ac:dyDescent="0.2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0</v>
      </c>
      <c r="J24" s="30">
        <v>0</v>
      </c>
      <c r="K24" s="14">
        <f>I24/I10*100</f>
        <v>0</v>
      </c>
      <c r="L24" s="14">
        <f>Polska!K24</f>
        <v>8.5114176305460152</v>
      </c>
      <c r="M24" s="6"/>
    </row>
    <row r="25" spans="1:13" s="3" customFormat="1" ht="15" customHeight="1" x14ac:dyDescent="0.2">
      <c r="A25" s="31">
        <v>4</v>
      </c>
      <c r="B25" s="48" t="s">
        <v>3</v>
      </c>
      <c r="C25" s="48"/>
      <c r="D25" s="48"/>
      <c r="E25" s="48"/>
      <c r="F25" s="48"/>
      <c r="G25" s="48"/>
      <c r="H25" s="48"/>
      <c r="I25" s="10">
        <f>I8+I9+I10</f>
        <v>43433695.539999999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43486127</v>
      </c>
      <c r="J26" s="18" t="s">
        <v>6</v>
      </c>
      <c r="K26" s="57">
        <f>I25/I26*100</f>
        <v>99.879429455743434</v>
      </c>
      <c r="L26" s="58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"/>
    <row r="30" spans="1:13" x14ac:dyDescent="0.2">
      <c r="B30" s="55" t="s">
        <v>38</v>
      </c>
      <c r="C30" s="55"/>
      <c r="D30" s="55"/>
      <c r="E30" s="55"/>
      <c r="F30" s="55"/>
      <c r="G30" s="55"/>
      <c r="H30" s="55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68"/>
  <sheetViews>
    <sheetView workbookViewId="0">
      <selection sqref="A1:L1"/>
    </sheetView>
  </sheetViews>
  <sheetFormatPr defaultColWidth="0" defaultRowHeight="12.75" zeroHeight="1" x14ac:dyDescent="0.2"/>
  <cols>
    <col min="1" max="1" width="2.7109375" style="1" customWidth="1"/>
    <col min="2" max="2" width="13.85546875" style="5" customWidth="1"/>
    <col min="3" max="3" width="2.7109375" style="5" customWidth="1"/>
    <col min="4" max="4" width="7.7109375" style="5" customWidth="1"/>
    <col min="5" max="5" width="2.7109375" style="5" customWidth="1"/>
    <col min="6" max="6" width="7.28515625" style="5" customWidth="1"/>
    <col min="7" max="7" width="2.7109375" style="5" customWidth="1"/>
    <col min="8" max="8" width="51.28515625" style="5" customWidth="1"/>
    <col min="9" max="9" width="8.7109375" style="1" customWidth="1"/>
    <col min="10" max="10" width="11" style="1" customWidth="1"/>
    <col min="11" max="11" width="8.5703125" style="1" customWidth="1"/>
    <col min="12" max="12" width="6.42578125" style="1" customWidth="1"/>
    <col min="13" max="13" width="10.140625" style="1" customWidth="1"/>
    <col min="14" max="16381" width="9.140625" style="1" customWidth="1"/>
    <col min="16382" max="16382" width="3.28515625" style="1" customWidth="1"/>
    <col min="16383" max="16383" width="8.85546875" style="1" customWidth="1"/>
    <col min="16384" max="16384" width="8.42578125" style="1" customWidth="1"/>
  </cols>
  <sheetData>
    <row r="1" spans="1:13" ht="15.9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9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3" ht="15.95" customHeight="1" x14ac:dyDescent="0.2">
      <c r="A3" s="41" t="str">
        <f>CONCATENATE(lista!B19,lista!B8,lista!B20)</f>
        <v>Struktura wydatków województwa mazowieckiego na rehabilitację zawodową i społeczną osób niepełnosprawnych ze środków PFRON w 2025 roku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3" ht="15.9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3" ht="15.95" customHeight="1" x14ac:dyDescent="0.2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ht="15.95" customHeight="1" x14ac:dyDescent="0.2">
      <c r="A6" s="44" t="s">
        <v>5</v>
      </c>
      <c r="B6" s="46" t="s">
        <v>0</v>
      </c>
      <c r="C6" s="45"/>
      <c r="D6" s="45"/>
      <c r="E6" s="45"/>
      <c r="F6" s="45"/>
      <c r="G6" s="45"/>
      <c r="H6" s="45"/>
      <c r="I6" s="44" t="s">
        <v>58</v>
      </c>
      <c r="J6" s="44"/>
      <c r="K6" s="44"/>
      <c r="L6" s="46" t="s">
        <v>59</v>
      </c>
    </row>
    <row r="7" spans="1:13" s="2" customFormat="1" ht="21.95" customHeight="1" x14ac:dyDescent="0.2">
      <c r="A7" s="45"/>
      <c r="B7" s="45"/>
      <c r="C7" s="45"/>
      <c r="D7" s="45"/>
      <c r="E7" s="45"/>
      <c r="F7" s="45"/>
      <c r="G7" s="45"/>
      <c r="H7" s="45"/>
      <c r="I7" s="8" t="s">
        <v>56</v>
      </c>
      <c r="J7" s="8" t="s">
        <v>1</v>
      </c>
      <c r="K7" s="32" t="s">
        <v>4</v>
      </c>
      <c r="L7" s="46"/>
    </row>
    <row r="8" spans="1:13" s="2" customFormat="1" ht="16.5" customHeight="1" x14ac:dyDescent="0.2">
      <c r="A8" s="31">
        <f t="shared" ref="A8:A10" si="0">A7+1</f>
        <v>1</v>
      </c>
      <c r="B8" s="48" t="s">
        <v>23</v>
      </c>
      <c r="C8" s="48"/>
      <c r="D8" s="48"/>
      <c r="E8" s="48"/>
      <c r="F8" s="48"/>
      <c r="G8" s="48"/>
      <c r="H8" s="48"/>
      <c r="I8" s="10">
        <v>17011770.219999999</v>
      </c>
      <c r="J8" s="23">
        <v>11</v>
      </c>
      <c r="K8" s="13">
        <f>I8/I25*100</f>
        <v>45.637041229347773</v>
      </c>
      <c r="L8" s="13">
        <f>Polska!K8</f>
        <v>69.941325917816528</v>
      </c>
    </row>
    <row r="9" spans="1:13" s="2" customFormat="1" ht="16.5" customHeight="1" x14ac:dyDescent="0.2">
      <c r="A9" s="31">
        <f t="shared" si="0"/>
        <v>2</v>
      </c>
      <c r="B9" s="48" t="s">
        <v>24</v>
      </c>
      <c r="C9" s="48"/>
      <c r="D9" s="48"/>
      <c r="E9" s="48"/>
      <c r="F9" s="48"/>
      <c r="G9" s="48"/>
      <c r="H9" s="48"/>
      <c r="I9" s="10">
        <v>16672380.869999999</v>
      </c>
      <c r="J9" s="24">
        <v>14</v>
      </c>
      <c r="K9" s="13">
        <f>I9/I25*100</f>
        <v>44.726570093278575</v>
      </c>
      <c r="L9" s="13">
        <f>Polska!K9</f>
        <v>20.731095001365304</v>
      </c>
    </row>
    <row r="10" spans="1:13" s="2" customFormat="1" ht="16.5" customHeight="1" x14ac:dyDescent="0.2">
      <c r="A10" s="31">
        <f t="shared" si="0"/>
        <v>3</v>
      </c>
      <c r="B10" s="48" t="s">
        <v>22</v>
      </c>
      <c r="C10" s="48"/>
      <c r="D10" s="48"/>
      <c r="E10" s="48"/>
      <c r="F10" s="48"/>
      <c r="G10" s="48"/>
      <c r="H10" s="48"/>
      <c r="I10" s="10">
        <f>SUM(I11:I24)</f>
        <v>3592082.7800000003</v>
      </c>
      <c r="J10" s="34">
        <f>SUM(J11:J24)</f>
        <v>39</v>
      </c>
      <c r="K10" s="13">
        <f>I10/I25*100</f>
        <v>9.6363886773736471</v>
      </c>
      <c r="L10" s="13">
        <f>Polska!K10</f>
        <v>9.3275790808181682</v>
      </c>
    </row>
    <row r="11" spans="1:13" ht="15" customHeight="1" x14ac:dyDescent="0.2">
      <c r="A11" s="11" t="s">
        <v>7</v>
      </c>
      <c r="B11" s="47" t="s">
        <v>21</v>
      </c>
      <c r="C11" s="49"/>
      <c r="D11" s="49"/>
      <c r="E11" s="49"/>
      <c r="F11" s="49"/>
      <c r="G11" s="49"/>
      <c r="H11" s="49"/>
      <c r="I11" s="29">
        <v>0</v>
      </c>
      <c r="J11" s="30">
        <v>0</v>
      </c>
      <c r="K11" s="14">
        <f>I11/I10*100</f>
        <v>0</v>
      </c>
      <c r="L11" s="14">
        <f>Polska!K11</f>
        <v>10.196076575454525</v>
      </c>
      <c r="M11" s="6"/>
    </row>
    <row r="12" spans="1:13" s="3" customFormat="1" ht="15" customHeight="1" x14ac:dyDescent="0.2">
      <c r="A12" s="11" t="s">
        <v>8</v>
      </c>
      <c r="B12" s="47" t="s">
        <v>25</v>
      </c>
      <c r="C12" s="47"/>
      <c r="D12" s="47"/>
      <c r="E12" s="47"/>
      <c r="F12" s="47"/>
      <c r="G12" s="47"/>
      <c r="H12" s="47"/>
      <c r="I12" s="29">
        <v>299320.25</v>
      </c>
      <c r="J12" s="30">
        <v>5</v>
      </c>
      <c r="K12" s="14">
        <f>I12/I10*100</f>
        <v>8.3327770636733476</v>
      </c>
      <c r="L12" s="14">
        <f>Polska!K12</f>
        <v>12.445535055922443</v>
      </c>
      <c r="M12" s="7"/>
    </row>
    <row r="13" spans="1:13" s="3" customFormat="1" ht="15" customHeight="1" x14ac:dyDescent="0.2">
      <c r="A13" s="11" t="s">
        <v>9</v>
      </c>
      <c r="B13" s="47" t="s">
        <v>26</v>
      </c>
      <c r="C13" s="47"/>
      <c r="D13" s="47"/>
      <c r="E13" s="47"/>
      <c r="F13" s="47"/>
      <c r="G13" s="47"/>
      <c r="H13" s="47"/>
      <c r="I13" s="29">
        <v>186400</v>
      </c>
      <c r="J13" s="30">
        <v>3</v>
      </c>
      <c r="K13" s="14">
        <f>I13/I10*100</f>
        <v>5.1891899885447508</v>
      </c>
      <c r="L13" s="14">
        <f>Polska!K13</f>
        <v>8.8298096053529012</v>
      </c>
      <c r="M13" s="7"/>
    </row>
    <row r="14" spans="1:13" s="3" customFormat="1" ht="24" customHeight="1" x14ac:dyDescent="0.2">
      <c r="A14" s="11" t="s">
        <v>10</v>
      </c>
      <c r="B14" s="47" t="s">
        <v>27</v>
      </c>
      <c r="C14" s="47"/>
      <c r="D14" s="47"/>
      <c r="E14" s="47"/>
      <c r="F14" s="47"/>
      <c r="G14" s="47"/>
      <c r="H14" s="47"/>
      <c r="I14" s="29">
        <v>0</v>
      </c>
      <c r="J14" s="30">
        <v>0</v>
      </c>
      <c r="K14" s="14">
        <f>I14/I10*100</f>
        <v>0</v>
      </c>
      <c r="L14" s="14">
        <f>Polska!K14</f>
        <v>2.7281724995716563</v>
      </c>
      <c r="M14" s="7"/>
    </row>
    <row r="15" spans="1:13" s="3" customFormat="1" ht="15" customHeight="1" x14ac:dyDescent="0.2">
      <c r="A15" s="11" t="s">
        <v>11</v>
      </c>
      <c r="B15" s="47" t="s">
        <v>55</v>
      </c>
      <c r="C15" s="47"/>
      <c r="D15" s="47"/>
      <c r="E15" s="47"/>
      <c r="F15" s="47"/>
      <c r="G15" s="47"/>
      <c r="H15" s="47"/>
      <c r="I15" s="29">
        <v>0</v>
      </c>
      <c r="J15" s="30">
        <v>0</v>
      </c>
      <c r="K15" s="14">
        <f>I15/I10*100</f>
        <v>0</v>
      </c>
      <c r="L15" s="14">
        <f>Polska!K15</f>
        <v>19.962070267272299</v>
      </c>
      <c r="M15" s="7"/>
    </row>
    <row r="16" spans="1:13" ht="15" customHeight="1" x14ac:dyDescent="0.2">
      <c r="A16" s="11" t="s">
        <v>12</v>
      </c>
      <c r="B16" s="47" t="s">
        <v>28</v>
      </c>
      <c r="C16" s="47"/>
      <c r="D16" s="47"/>
      <c r="E16" s="47"/>
      <c r="F16" s="47"/>
      <c r="G16" s="47"/>
      <c r="H16" s="47"/>
      <c r="I16" s="29">
        <v>191201.7</v>
      </c>
      <c r="J16" s="30">
        <v>2</v>
      </c>
      <c r="K16" s="14">
        <f>I16/I10*100</f>
        <v>5.3228645248537401</v>
      </c>
      <c r="L16" s="14">
        <f>Polska!K16</f>
        <v>1.6153756055941664</v>
      </c>
      <c r="M16" s="6"/>
    </row>
    <row r="17" spans="1:13" ht="15" customHeight="1" x14ac:dyDescent="0.2">
      <c r="A17" s="11" t="s">
        <v>13</v>
      </c>
      <c r="B17" s="47" t="s">
        <v>29</v>
      </c>
      <c r="C17" s="47"/>
      <c r="D17" s="47"/>
      <c r="E17" s="47"/>
      <c r="F17" s="47"/>
      <c r="G17" s="47"/>
      <c r="H17" s="47"/>
      <c r="I17" s="29">
        <v>0</v>
      </c>
      <c r="J17" s="30">
        <v>0</v>
      </c>
      <c r="K17" s="14">
        <f>I17/I10*100</f>
        <v>0</v>
      </c>
      <c r="L17" s="14">
        <f>Polska!K17</f>
        <v>0</v>
      </c>
      <c r="M17" s="6"/>
    </row>
    <row r="18" spans="1:13" ht="15" customHeight="1" x14ac:dyDescent="0.2">
      <c r="A18" s="11" t="s">
        <v>14</v>
      </c>
      <c r="B18" s="47" t="s">
        <v>30</v>
      </c>
      <c r="C18" s="47"/>
      <c r="D18" s="47"/>
      <c r="E18" s="47"/>
      <c r="F18" s="47"/>
      <c r="G18" s="47"/>
      <c r="H18" s="47"/>
      <c r="I18" s="29">
        <v>0</v>
      </c>
      <c r="J18" s="30">
        <v>0</v>
      </c>
      <c r="K18" s="14">
        <f>I18/I10*100</f>
        <v>0</v>
      </c>
      <c r="L18" s="14">
        <f>Polska!K18</f>
        <v>0</v>
      </c>
      <c r="M18" s="6"/>
    </row>
    <row r="19" spans="1:13" ht="15" customHeight="1" x14ac:dyDescent="0.2">
      <c r="A19" s="11" t="s">
        <v>15</v>
      </c>
      <c r="B19" s="47" t="s">
        <v>31</v>
      </c>
      <c r="C19" s="47"/>
      <c r="D19" s="47"/>
      <c r="E19" s="47"/>
      <c r="F19" s="47"/>
      <c r="G19" s="47"/>
      <c r="H19" s="47"/>
      <c r="I19" s="29">
        <v>41100</v>
      </c>
      <c r="J19" s="30">
        <v>1</v>
      </c>
      <c r="K19" s="14">
        <f>I19/I10*100</f>
        <v>1.1441829856716164</v>
      </c>
      <c r="L19" s="14">
        <f>Polska!K19</f>
        <v>0.28478355270609873</v>
      </c>
      <c r="M19" s="6"/>
    </row>
    <row r="20" spans="1:13" ht="15" customHeight="1" x14ac:dyDescent="0.2">
      <c r="A20" s="11" t="s">
        <v>16</v>
      </c>
      <c r="B20" s="47" t="s">
        <v>32</v>
      </c>
      <c r="C20" s="47"/>
      <c r="D20" s="47"/>
      <c r="E20" s="47"/>
      <c r="F20" s="47"/>
      <c r="G20" s="47"/>
      <c r="H20" s="47"/>
      <c r="I20" s="29">
        <v>1069990.75</v>
      </c>
      <c r="J20" s="30">
        <v>16</v>
      </c>
      <c r="K20" s="14">
        <f>I20/I10*100</f>
        <v>29.787474719610994</v>
      </c>
      <c r="L20" s="14">
        <f>Polska!K20</f>
        <v>26.653371958088684</v>
      </c>
      <c r="M20" s="6"/>
    </row>
    <row r="21" spans="1:13" ht="15" customHeight="1" x14ac:dyDescent="0.2">
      <c r="A21" s="11" t="s">
        <v>17</v>
      </c>
      <c r="B21" s="47" t="s">
        <v>33</v>
      </c>
      <c r="C21" s="47"/>
      <c r="D21" s="47"/>
      <c r="E21" s="47"/>
      <c r="F21" s="47"/>
      <c r="G21" s="47"/>
      <c r="H21" s="47"/>
      <c r="I21" s="29">
        <v>41300</v>
      </c>
      <c r="J21" s="30">
        <v>1</v>
      </c>
      <c r="K21" s="14">
        <f>I21/I10*100</f>
        <v>1.1497507860885099</v>
      </c>
      <c r="L21" s="14">
        <f>Polska!K21</f>
        <v>3.7059107838676586</v>
      </c>
      <c r="M21" s="6"/>
    </row>
    <row r="22" spans="1:13" ht="15" customHeight="1" x14ac:dyDescent="0.2">
      <c r="A22" s="11" t="s">
        <v>18</v>
      </c>
      <c r="B22" s="56" t="s">
        <v>34</v>
      </c>
      <c r="C22" s="56"/>
      <c r="D22" s="56"/>
      <c r="E22" s="56"/>
      <c r="F22" s="56"/>
      <c r="G22" s="56"/>
      <c r="H22" s="56"/>
      <c r="I22" s="29">
        <v>0</v>
      </c>
      <c r="J22" s="30">
        <v>0</v>
      </c>
      <c r="K22" s="14">
        <f>I22/I10*100</f>
        <v>0</v>
      </c>
      <c r="L22" s="14">
        <f>Polska!K22</f>
        <v>2.1221934187561962</v>
      </c>
      <c r="M22" s="6"/>
    </row>
    <row r="23" spans="1:13" ht="15" customHeight="1" x14ac:dyDescent="0.2">
      <c r="A23" s="11" t="s">
        <v>19</v>
      </c>
      <c r="B23" s="47" t="s">
        <v>35</v>
      </c>
      <c r="C23" s="47"/>
      <c r="D23" s="47"/>
      <c r="E23" s="47"/>
      <c r="F23" s="47"/>
      <c r="G23" s="47"/>
      <c r="H23" s="47"/>
      <c r="I23" s="29">
        <v>0</v>
      </c>
      <c r="J23" s="30">
        <v>0</v>
      </c>
      <c r="K23" s="14">
        <f>I23/I10*100</f>
        <v>0</v>
      </c>
      <c r="L23" s="14">
        <f>Polska!K23</f>
        <v>2.9452830468673685</v>
      </c>
      <c r="M23" s="6"/>
    </row>
    <row r="24" spans="1:13" ht="15" customHeight="1" x14ac:dyDescent="0.2">
      <c r="A24" s="11" t="s">
        <v>20</v>
      </c>
      <c r="B24" s="47" t="s">
        <v>36</v>
      </c>
      <c r="C24" s="47"/>
      <c r="D24" s="47"/>
      <c r="E24" s="47"/>
      <c r="F24" s="47"/>
      <c r="G24" s="47"/>
      <c r="H24" s="47"/>
      <c r="I24" s="29">
        <v>1762770.08</v>
      </c>
      <c r="J24" s="30">
        <v>11</v>
      </c>
      <c r="K24" s="14">
        <f>I24/I10*100</f>
        <v>49.073759931557035</v>
      </c>
      <c r="L24" s="14">
        <f>Polska!K24</f>
        <v>8.5114176305460152</v>
      </c>
      <c r="M24" s="6"/>
    </row>
    <row r="25" spans="1:13" s="3" customFormat="1" ht="15" customHeight="1" x14ac:dyDescent="0.2">
      <c r="A25" s="31">
        <v>4</v>
      </c>
      <c r="B25" s="59" t="s">
        <v>3</v>
      </c>
      <c r="C25" s="59"/>
      <c r="D25" s="59"/>
      <c r="E25" s="59"/>
      <c r="F25" s="59"/>
      <c r="G25" s="59"/>
      <c r="H25" s="59"/>
      <c r="I25" s="10">
        <f>I8+I9+I10</f>
        <v>37276233.869999997</v>
      </c>
      <c r="J25" s="9" t="s">
        <v>2</v>
      </c>
      <c r="K25" s="15">
        <f>I25/I$25*100</f>
        <v>100</v>
      </c>
      <c r="L25" s="12" t="s">
        <v>2</v>
      </c>
    </row>
    <row r="26" spans="1:13" ht="15" customHeight="1" x14ac:dyDescent="0.2">
      <c r="A26" s="16">
        <v>5</v>
      </c>
      <c r="B26" s="50" t="s">
        <v>37</v>
      </c>
      <c r="C26" s="51"/>
      <c r="D26" s="51"/>
      <c r="E26" s="51"/>
      <c r="F26" s="51"/>
      <c r="G26" s="51"/>
      <c r="H26" s="52"/>
      <c r="I26" s="17">
        <v>37734432</v>
      </c>
      <c r="J26" s="18" t="s">
        <v>6</v>
      </c>
      <c r="K26" s="57">
        <f>I25/I26*100</f>
        <v>98.785729357208822</v>
      </c>
      <c r="L26" s="58"/>
    </row>
    <row r="27" spans="1:13" ht="14.25" customHeight="1" x14ac:dyDescent="0.2">
      <c r="A27" s="4"/>
    </row>
    <row r="28" spans="1:13" ht="21.75" customHeight="1" x14ac:dyDescent="0.2">
      <c r="A28" s="19"/>
      <c r="B28" s="22" t="s">
        <v>65</v>
      </c>
      <c r="C28" s="20"/>
      <c r="D28" s="53" t="s">
        <v>60</v>
      </c>
      <c r="E28" s="54"/>
      <c r="F28" s="54"/>
      <c r="G28" s="21"/>
      <c r="H28" s="22" t="s">
        <v>61</v>
      </c>
    </row>
    <row r="29" spans="1:13" x14ac:dyDescent="0.2"/>
    <row r="30" spans="1:13" x14ac:dyDescent="0.2">
      <c r="B30" s="55" t="s">
        <v>38</v>
      </c>
      <c r="C30" s="55"/>
      <c r="D30" s="55"/>
      <c r="E30" s="55"/>
      <c r="F30" s="55"/>
      <c r="G30" s="55"/>
      <c r="H30" s="55"/>
    </row>
    <row r="31" spans="1:13" x14ac:dyDescent="0.2"/>
    <row r="32" spans="1:13" x14ac:dyDescent="0.2">
      <c r="B32" s="1" t="s">
        <v>68</v>
      </c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</sheetData>
  <mergeCells count="30">
    <mergeCell ref="B26:H26"/>
    <mergeCell ref="K26:L26"/>
    <mergeCell ref="D28:F28"/>
    <mergeCell ref="B30:H30"/>
    <mergeCell ref="B20:H20"/>
    <mergeCell ref="B21:H21"/>
    <mergeCell ref="B22:H22"/>
    <mergeCell ref="B23:H23"/>
    <mergeCell ref="B24:H24"/>
    <mergeCell ref="B25:H25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A1:L1"/>
    <mergeCell ref="A2:L2"/>
    <mergeCell ref="A3:L4"/>
    <mergeCell ref="A5:L5"/>
    <mergeCell ref="A6:A7"/>
    <mergeCell ref="B6:H7"/>
    <mergeCell ref="I6:K6"/>
    <mergeCell ref="L6:L7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1FE4C9B333804894519571EC9662AA" ma:contentTypeVersion="14" ma:contentTypeDescription="Utwórz nowy dokument." ma:contentTypeScope="" ma:versionID="2139d3c3134fa4db2c83fb7739d21c3f">
  <xsd:schema xmlns:xsd="http://www.w3.org/2001/XMLSchema" xmlns:xs="http://www.w3.org/2001/XMLSchema" xmlns:p="http://schemas.microsoft.com/office/2006/metadata/properties" xmlns:ns3="976d21e3-d5e5-4afa-8e88-a52fc6c8af5a" xmlns:ns4="9d58fe40-200d-4454-be55-63beb9f2db99" targetNamespace="http://schemas.microsoft.com/office/2006/metadata/properties" ma:root="true" ma:fieldsID="b1f31e6e5e43ef6ea33f43f9f87b566d" ns3:_="" ns4:_="">
    <xsd:import namespace="976d21e3-d5e5-4afa-8e88-a52fc6c8af5a"/>
    <xsd:import namespace="9d58fe40-200d-4454-be55-63beb9f2db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d21e3-d5e5-4afa-8e88-a52fc6c8af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8fe40-200d-4454-be55-63beb9f2db9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339946-7C6A-4275-A4ED-7C29FD53EB34}">
  <ds:schemaRefs>
    <ds:schemaRef ds:uri="http://schemas.microsoft.com/office/2006/metadata/properties"/>
    <ds:schemaRef ds:uri="976d21e3-d5e5-4afa-8e88-a52fc6c8af5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d58fe40-200d-4454-be55-63beb9f2db9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04F03A-B394-4546-B35C-903A6FAC4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6d21e3-d5e5-4afa-8e88-a52fc6c8af5a"/>
    <ds:schemaRef ds:uri="9d58fe40-200d-4454-be55-63beb9f2d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C162AC-530F-464F-893A-786E428E80E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ef41d4a-7f62-4dd6-96c7-e8db496f2913}" enabled="1" method="Privileged" siteId="{4e80bc7d-72c3-4455-a15a-165f686713b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lista</vt:lpstr>
      <vt:lpstr>Polska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  <Company>PFRON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*.*</dc:creator>
  <cp:lastModifiedBy>Gadomski Michał</cp:lastModifiedBy>
  <cp:lastPrinted>2025-02-26T08:12:58Z</cp:lastPrinted>
  <dcterms:created xsi:type="dcterms:W3CDTF">2001-04-12T11:41:19Z</dcterms:created>
  <dcterms:modified xsi:type="dcterms:W3CDTF">2026-02-27T11:47:35Z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0x010100701FE4C9B333804894519571EC9662AA</vt:lpwstr>
  </property>
</Properties>
</file>