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5" yWindow="210" windowWidth="28710" windowHeight="7155"/>
  </bookViews>
  <sheets>
    <sheet name="dane" sheetId="1" r:id="rId1"/>
  </sheets>
  <definedNames>
    <definedName name="_xlnm.Print_Area" localSheetId="0">dane!$A$4:$AO$37</definedName>
    <definedName name="_xlnm.Print_Titles" localSheetId="0">dane!$A:$A</definedName>
  </definedNames>
  <calcPr calcId="145621"/>
</workbook>
</file>

<file path=xl/calcChain.xml><?xml version="1.0" encoding="utf-8"?>
<calcChain xmlns="http://schemas.openxmlformats.org/spreadsheetml/2006/main">
  <c r="L24" i="1" l="1"/>
  <c r="L22" i="1"/>
  <c r="L20" i="1"/>
  <c r="L16" i="1"/>
  <c r="L14" i="1"/>
  <c r="L12" i="1"/>
  <c r="J24" i="1"/>
  <c r="J22" i="1"/>
  <c r="J20" i="1"/>
  <c r="J16" i="1"/>
  <c r="J14" i="1"/>
  <c r="J12" i="1"/>
  <c r="H24" i="1"/>
  <c r="H22" i="1"/>
  <c r="H20" i="1"/>
  <c r="H16" i="1"/>
  <c r="H14" i="1"/>
  <c r="H12" i="1"/>
  <c r="F24" i="1"/>
  <c r="F22" i="1"/>
  <c r="F20" i="1"/>
  <c r="F16" i="1"/>
  <c r="F14" i="1"/>
  <c r="F12" i="1"/>
  <c r="D24" i="1"/>
  <c r="D22" i="1"/>
  <c r="D20" i="1"/>
  <c r="D16" i="1"/>
  <c r="D14" i="1"/>
  <c r="D12" i="1"/>
  <c r="B24" i="1"/>
  <c r="B22" i="1"/>
  <c r="B20" i="1"/>
  <c r="B16" i="1"/>
  <c r="B14" i="1"/>
  <c r="B12" i="1"/>
</calcChain>
</file>

<file path=xl/sharedStrings.xml><?xml version="1.0" encoding="utf-8"?>
<sst xmlns="http://schemas.openxmlformats.org/spreadsheetml/2006/main" count="127" uniqueCount="41">
  <si>
    <t>Treść</t>
  </si>
  <si>
    <t>kwota dofinansowania do wynagrodzeń - w tys. zł</t>
  </si>
  <si>
    <t xml:space="preserve"> -- w tym ze schorzeniami specjalnymi</t>
  </si>
  <si>
    <t>liczba zatrudnionych osób niepełnosprawnych w etatach</t>
  </si>
  <si>
    <t>stopień znaczny:</t>
  </si>
  <si>
    <t>stopień umiarkowany:</t>
  </si>
  <si>
    <t>stopień lekki:</t>
  </si>
  <si>
    <t>Liczba zatrudnionych osób niepełnosprawnych na otwartym rynku (w etatach) oraz kwota dofinansowanie do wynagrodzeń w podziale na stopnie niepełnosprawności:</t>
  </si>
  <si>
    <t>Kwota wypłaconych dofinansowań do wynagrodzeń pracowników niepełnosprawnych – w tys. zł</t>
  </si>
  <si>
    <t>Wpłaty z tytułu wpłat obowiązkowych ogółem w zł.</t>
  </si>
  <si>
    <t>Wpłaty z tytułu wpłat obowiązkowych średniomiesięcznie w zł.</t>
  </si>
  <si>
    <t>za styczeń 2014r.</t>
  </si>
  <si>
    <t>za luty 2014r.</t>
  </si>
  <si>
    <t>za marzec 2014r.</t>
  </si>
  <si>
    <t>za kwiecień 2014r.</t>
  </si>
  <si>
    <t>za maj 2014r.</t>
  </si>
  <si>
    <t>za czerwiec 2014r.</t>
  </si>
  <si>
    <r>
      <t xml:space="preserve">Liczba zatrudnionych osób niepełnosprawnych </t>
    </r>
    <r>
      <rPr>
        <b/>
        <sz val="12"/>
        <rFont val="Arial"/>
        <family val="2"/>
        <charset val="238"/>
      </rPr>
      <t>w etatach</t>
    </r>
    <r>
      <rPr>
        <sz val="12"/>
        <rFont val="Arial"/>
        <family val="2"/>
        <charset val="238"/>
      </rPr>
      <t>, z tego:</t>
    </r>
  </si>
  <si>
    <r>
      <t xml:space="preserve">Liczba zatrudnionych osób niepełnosprawnych w zakładach pracy chronionej </t>
    </r>
    <r>
      <rPr>
        <b/>
        <sz val="12"/>
        <rFont val="Arial"/>
        <family val="2"/>
        <charset val="238"/>
      </rPr>
      <t>(w etatach)</t>
    </r>
    <r>
      <rPr>
        <sz val="12"/>
        <rFont val="Arial"/>
        <family val="2"/>
        <charset val="238"/>
      </rPr>
      <t xml:space="preserve"> oraz kwota dofinansowanie do wynagrodzeń w podziale na stopnie niepełnosprawności:</t>
    </r>
  </si>
  <si>
    <t>za lipiec2014r.</t>
  </si>
  <si>
    <t>za sierpień 2014r.</t>
  </si>
  <si>
    <t>za wrzesień 2014r.</t>
  </si>
  <si>
    <t>za październik 2014r.</t>
  </si>
  <si>
    <t>za listopad 2014r.</t>
  </si>
  <si>
    <t>za grudzień 2014r.</t>
  </si>
  <si>
    <r>
      <t xml:space="preserve">251 032 </t>
    </r>
    <r>
      <rPr>
        <vertAlign val="superscript"/>
        <sz val="12"/>
        <rFont val="Arial"/>
        <family val="2"/>
        <charset val="238"/>
      </rPr>
      <t>(</t>
    </r>
    <r>
      <rPr>
        <sz val="12"/>
        <rFont val="Arial"/>
        <family val="2"/>
        <charset val="238"/>
      </rPr>
      <t>*</t>
    </r>
    <r>
      <rPr>
        <vertAlign val="superscript"/>
        <sz val="12"/>
        <rFont val="Arial"/>
        <family val="2"/>
        <charset val="238"/>
      </rPr>
      <t>)</t>
    </r>
  </si>
  <si>
    <r>
      <t xml:space="preserve">239 556 </t>
    </r>
    <r>
      <rPr>
        <vertAlign val="superscript"/>
        <sz val="12"/>
        <rFont val="Arial"/>
        <family val="2"/>
        <charset val="238"/>
      </rPr>
      <t>(</t>
    </r>
    <r>
      <rPr>
        <sz val="12"/>
        <rFont val="Arial"/>
        <family val="2"/>
        <charset val="238"/>
      </rPr>
      <t>*</t>
    </r>
    <r>
      <rPr>
        <vertAlign val="superscript"/>
        <sz val="12"/>
        <rFont val="Arial"/>
        <family val="2"/>
        <charset val="238"/>
      </rPr>
      <t>)</t>
    </r>
  </si>
  <si>
    <t>za kwiecień 2015r.</t>
  </si>
  <si>
    <t>za maj 2015r.</t>
  </si>
  <si>
    <t>za lipiec 2015r.</t>
  </si>
  <si>
    <t>za sierpień 2015r.</t>
  </si>
  <si>
    <t>za wrzesień 2015r.</t>
  </si>
  <si>
    <t>za październik 2015r.</t>
  </si>
  <si>
    <t>za listpad 2015r.</t>
  </si>
  <si>
    <t>za grudzień 2015r.</t>
  </si>
  <si>
    <t>UWAGA!</t>
  </si>
  <si>
    <t xml:space="preserve">Zawarte w zestawieniu kolumny: </t>
  </si>
  <si>
    <t>Dane wg stanu na dzień: 11.03.2016 r.</t>
  </si>
  <si>
    <t>Realizacja planu finansowego Państwowego Funduszu Rehabilitacji Osób Niepełnosprawnych w miesiącach 04-05/2015 i 07-12/2015</t>
  </si>
  <si>
    <t>"kwota dofinansowania do wynagrodzeń - w tys. zł", przedstawia kwoty wypłaconego dofinansowania w ujęciu kasowym w miesiącach 04-05/2015,  07-12/2015 (osobno dla każdego miesiąca, tj. pomiędzy pierwszym a ostatnim dniem miesiąca)</t>
  </si>
  <si>
    <r>
      <t xml:space="preserve">"liczba zatrudnionych osób niepełnosprawnych </t>
    </r>
    <r>
      <rPr>
        <b/>
        <sz val="12"/>
        <rFont val="Arial"/>
        <family val="2"/>
        <charset val="238"/>
      </rPr>
      <t>w etatach</t>
    </r>
    <r>
      <rPr>
        <sz val="12"/>
        <rFont val="Arial"/>
        <family val="2"/>
        <charset val="238"/>
      </rPr>
      <t>" -  liczby zatrudnionych osób niepełnosprawnych w etatach zostały sporządzone w ujęciu memoriałowym w oparciu o raporty dotyczące miesięcznego zatrudnienia pracowników, tj. obejmują dane osób zgłoszonych do miesięcznego dofinansowania za dany miesiąc.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</si>
</sst>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00"/>
    <numFmt numFmtId="169" formatCode="#,##0.0"/>
  </numFmts>
  <fonts count="25" x14ac:knownFonts="1"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  <charset val="238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vertAlign val="superscript"/>
      <sz val="12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3" fillId="4" borderId="0" applyNumberFormat="0" applyBorder="0" applyAlignment="0" applyProtection="0"/>
    <xf numFmtId="0" fontId="16" fillId="5" borderId="0" applyNumberFormat="0" applyBorder="0" applyAlignment="0" applyProtection="0"/>
    <xf numFmtId="0" fontId="7" fillId="6" borderId="12" applyNumberFormat="0" applyAlignment="0" applyProtection="0"/>
    <xf numFmtId="0" fontId="8" fillId="7" borderId="13" applyNumberFormat="0" applyAlignment="0" applyProtection="0"/>
    <xf numFmtId="0" fontId="18" fillId="7" borderId="12" applyNumberFormat="0" applyAlignment="0" applyProtection="0"/>
    <xf numFmtId="0" fontId="11" fillId="0" borderId="14" applyNumberFormat="0" applyFill="0" applyAlignment="0" applyProtection="0"/>
    <xf numFmtId="0" fontId="12" fillId="8" borderId="15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6" fillId="32" borderId="0" applyNumberFormat="0" applyBorder="0" applyAlignment="0" applyProtection="0"/>
    <xf numFmtId="0" fontId="17" fillId="33" borderId="17">
      <alignment vertical="center"/>
    </xf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3" fontId="1" fillId="0" borderId="6" xfId="0" applyNumberFormat="1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4" xfId="0" applyFont="1" applyBorder="1"/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4" xfId="0" applyFont="1" applyBorder="1" applyAlignment="1"/>
    <xf numFmtId="0" fontId="3" fillId="0" borderId="1" xfId="0" applyFont="1" applyBorder="1" applyAlignment="1"/>
    <xf numFmtId="0" fontId="3" fillId="0" borderId="5" xfId="0" applyFont="1" applyBorder="1" applyAlignment="1"/>
    <xf numFmtId="0" fontId="4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Fill="1" applyBorder="1"/>
    <xf numFmtId="0" fontId="1" fillId="0" borderId="0" xfId="0" applyFont="1" applyFill="1"/>
    <xf numFmtId="168" fontId="1" fillId="2" borderId="6" xfId="0" applyNumberFormat="1" applyFont="1" applyFill="1" applyBorder="1"/>
    <xf numFmtId="169" fontId="1" fillId="2" borderId="7" xfId="0" applyNumberFormat="1" applyFont="1" applyFill="1" applyBorder="1"/>
    <xf numFmtId="4" fontId="1" fillId="34" borderId="7" xfId="0" applyNumberFormat="1" applyFont="1" applyFill="1" applyBorder="1"/>
    <xf numFmtId="4" fontId="1" fillId="34" borderId="6" xfId="0" applyNumberFormat="1" applyFont="1" applyFill="1" applyBorder="1"/>
    <xf numFmtId="169" fontId="1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34" borderId="4" xfId="0" applyNumberFormat="1" applyFont="1" applyFill="1" applyBorder="1" applyAlignment="1">
      <alignment horizontal="center"/>
    </xf>
    <xf numFmtId="4" fontId="1" fillId="34" borderId="5" xfId="0" applyNumberFormat="1" applyFont="1" applyFill="1" applyBorder="1" applyAlignment="1">
      <alignment horizontal="center"/>
    </xf>
    <xf numFmtId="3" fontId="1" fillId="34" borderId="4" xfId="0" applyNumberFormat="1" applyFont="1" applyFill="1" applyBorder="1" applyAlignment="1">
      <alignment horizontal="center" vertical="center"/>
    </xf>
    <xf numFmtId="3" fontId="1" fillId="34" borderId="5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</cellXfs>
  <cellStyles count="46">
    <cellStyle name="20% - akcent 1" xfId="22" builtinId="30" customBuiltin="1"/>
    <cellStyle name="20% - akcent 2" xfId="26" builtinId="34" customBuiltin="1"/>
    <cellStyle name="20% - akcent 3" xfId="30" builtinId="38" customBuiltin="1"/>
    <cellStyle name="20% - akcent 4" xfId="34" builtinId="42" customBuiltin="1"/>
    <cellStyle name="20% - akcent 5" xfId="38" builtinId="46" customBuiltin="1"/>
    <cellStyle name="20% - akcent 6" xfId="42" builtinId="50" customBuiltin="1"/>
    <cellStyle name="40% - akcent 1" xfId="23" builtinId="31" customBuiltin="1"/>
    <cellStyle name="40% - akcent 2" xfId="27" builtinId="35" customBuiltin="1"/>
    <cellStyle name="40% - akcent 3" xfId="31" builtinId="39" customBuiltin="1"/>
    <cellStyle name="40% - akcent 4" xfId="35" builtinId="43" customBuiltin="1"/>
    <cellStyle name="40% - akcent 5" xfId="39" builtinId="47" customBuiltin="1"/>
    <cellStyle name="40% - akcent 6" xfId="43" builtinId="51" customBuiltin="1"/>
    <cellStyle name="60% - akcent 1" xfId="24" builtinId="32" customBuiltin="1"/>
    <cellStyle name="60% - akcent 2" xfId="28" builtinId="36" customBuiltin="1"/>
    <cellStyle name="60% - akcent 3" xfId="32" builtinId="40" customBuiltin="1"/>
    <cellStyle name="60% - akcent 4" xfId="36" builtinId="44" customBuiltin="1"/>
    <cellStyle name="60% - akcent 5" xfId="40" builtinId="48" customBuiltin="1"/>
    <cellStyle name="60% - akcent 6" xfId="44" builtinId="52" customBuiltin="1"/>
    <cellStyle name="Akcent 1" xfId="21" builtinId="29" customBuiltin="1"/>
    <cellStyle name="Akcent 2" xfId="25" builtinId="33" customBuiltin="1"/>
    <cellStyle name="Akcent 3" xfId="29" builtinId="37" customBuiltin="1"/>
    <cellStyle name="Akcent 4" xfId="33" builtinId="41" customBuiltin="1"/>
    <cellStyle name="Akcent 5" xfId="37" builtinId="45" customBuiltin="1"/>
    <cellStyle name="Akcent 6" xfId="41" builtinId="49" customBuiltin="1"/>
    <cellStyle name="Dane wejściowe" xfId="13" builtinId="20" customBuiltin="1"/>
    <cellStyle name="Dane wyjściowe" xfId="14" builtinId="21" customBuiltin="1"/>
    <cellStyle name="Dobre" xfId="10" builtinId="26" customBuiltin="1"/>
    <cellStyle name="Dziesiętny" xfId="1" builtinId="3" customBuiltin="1"/>
    <cellStyle name="Dziesiętny [0]" xfId="2" builtinId="6" customBuiltin="1"/>
    <cellStyle name="Komórka połączona" xfId="16" builtinId="24" customBuiltin="1"/>
    <cellStyle name="Komórka zaznaczona" xfId="17" builtinId="23" customBuiltin="1"/>
    <cellStyle name="Nagłówek 1" xfId="6" builtinId="16" customBuiltin="1"/>
    <cellStyle name="Nagłówek 2" xfId="7" builtinId="17" customBuiltin="1"/>
    <cellStyle name="Nagłówek 3" xfId="8" builtinId="18" customBuiltin="1"/>
    <cellStyle name="Nagłówek 4" xfId="9" builtinId="19" customBuiltin="1"/>
    <cellStyle name="Neutralne" xfId="12" builtinId="28" customBuiltin="1"/>
    <cellStyle name="Normalny" xfId="0" builtinId="0" customBuiltin="1"/>
    <cellStyle name="OBI_ColHeader" xfId="45"/>
    <cellStyle name="Obliczenia" xfId="15" builtinId="22" customBuiltin="1"/>
    <cellStyle name="Suma" xfId="20" builtinId="25" customBuiltin="1"/>
    <cellStyle name="Tekst objaśnienia" xfId="19" builtinId="53" customBuiltin="1"/>
    <cellStyle name="Tekst ostrzeżenia" xfId="18" builtinId="11" customBuiltin="1"/>
    <cellStyle name="Tytuł" xfId="5" builtinId="15" customBuiltin="1"/>
    <cellStyle name="Walutowy" xfId="3" builtinId="4" customBuiltin="1"/>
    <cellStyle name="Walutowy [0]" xfId="4" builtinId="7" customBuiltin="1"/>
    <cellStyle name="Złe" xfId="11" builtinId="27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O36"/>
  <sheetViews>
    <sheetView tabSelected="1" view="pageBreakPreview" zoomScale="60" zoomScaleNormal="55" workbookViewId="0">
      <selection activeCell="A43" sqref="A43"/>
    </sheetView>
  </sheetViews>
  <sheetFormatPr defaultRowHeight="15" x14ac:dyDescent="0.2"/>
  <cols>
    <col min="1" max="1" width="77.28515625" style="1" customWidth="1"/>
    <col min="2" max="2" width="21.140625" style="1" hidden="1" customWidth="1"/>
    <col min="3" max="3" width="27.42578125" style="1" hidden="1" customWidth="1"/>
    <col min="4" max="4" width="21.140625" style="1" hidden="1" customWidth="1"/>
    <col min="5" max="5" width="27.42578125" style="1" hidden="1" customWidth="1"/>
    <col min="6" max="6" width="21.140625" style="1" hidden="1" customWidth="1"/>
    <col min="7" max="7" width="27.42578125" style="1" hidden="1" customWidth="1"/>
    <col min="8" max="8" width="21.140625" style="1" hidden="1" customWidth="1"/>
    <col min="9" max="9" width="27.42578125" style="1" hidden="1" customWidth="1"/>
    <col min="10" max="10" width="21.140625" style="1" hidden="1" customWidth="1"/>
    <col min="11" max="11" width="27.42578125" style="1" hidden="1" customWidth="1"/>
    <col min="12" max="12" width="21.140625" style="1" hidden="1" customWidth="1"/>
    <col min="13" max="13" width="27.42578125" style="1" hidden="1" customWidth="1"/>
    <col min="14" max="14" width="21.140625" style="1" hidden="1" customWidth="1"/>
    <col min="15" max="15" width="27.42578125" style="1" hidden="1" customWidth="1"/>
    <col min="16" max="16" width="21.140625" style="1" hidden="1" customWidth="1"/>
    <col min="17" max="17" width="27.42578125" style="1" hidden="1" customWidth="1"/>
    <col min="18" max="18" width="21.140625" style="1" hidden="1" customWidth="1"/>
    <col min="19" max="19" width="27.42578125" style="1" hidden="1" customWidth="1"/>
    <col min="20" max="20" width="21.140625" style="1" hidden="1" customWidth="1"/>
    <col min="21" max="21" width="27.42578125" style="1" hidden="1" customWidth="1"/>
    <col min="22" max="22" width="21.140625" style="1" hidden="1" customWidth="1"/>
    <col min="23" max="23" width="27.42578125" style="1" hidden="1" customWidth="1"/>
    <col min="24" max="24" width="21.140625" style="1" hidden="1" customWidth="1"/>
    <col min="25" max="25" width="27.42578125" style="1" hidden="1" customWidth="1"/>
    <col min="26" max="26" width="21.140625" style="1" customWidth="1"/>
    <col min="27" max="27" width="27.42578125" style="1" customWidth="1"/>
    <col min="28" max="28" width="21.140625" style="1" customWidth="1"/>
    <col min="29" max="29" width="27.42578125" style="1" customWidth="1"/>
    <col min="30" max="30" width="21.140625" style="1" customWidth="1"/>
    <col min="31" max="31" width="27.42578125" style="1" customWidth="1"/>
    <col min="32" max="32" width="21.140625" style="1" customWidth="1"/>
    <col min="33" max="33" width="27.42578125" style="1" customWidth="1"/>
    <col min="34" max="34" width="21.140625" style="1" customWidth="1"/>
    <col min="35" max="35" width="27.42578125" style="1" customWidth="1"/>
    <col min="36" max="36" width="21.140625" style="1" customWidth="1"/>
    <col min="37" max="37" width="27.42578125" style="1" customWidth="1"/>
    <col min="38" max="38" width="21.140625" style="1" customWidth="1"/>
    <col min="39" max="39" width="27.42578125" style="1" customWidth="1"/>
    <col min="40" max="40" width="21.140625" style="1" customWidth="1"/>
    <col min="41" max="41" width="27.42578125" style="1" customWidth="1"/>
    <col min="42" max="240" width="9.140625" style="1"/>
    <col min="241" max="241" width="9.28515625" style="1" customWidth="1"/>
    <col min="242" max="242" width="84.140625" style="1" customWidth="1"/>
    <col min="243" max="243" width="9.140625" style="1" customWidth="1"/>
    <col min="244" max="248" width="13" style="1" customWidth="1"/>
    <col min="249" max="496" width="9.140625" style="1"/>
    <col min="497" max="497" width="9.28515625" style="1" customWidth="1"/>
    <col min="498" max="498" width="84.140625" style="1" customWidth="1"/>
    <col min="499" max="499" width="9.140625" style="1" customWidth="1"/>
    <col min="500" max="504" width="13" style="1" customWidth="1"/>
    <col min="505" max="752" width="9.140625" style="1"/>
    <col min="753" max="753" width="9.28515625" style="1" customWidth="1"/>
    <col min="754" max="754" width="84.140625" style="1" customWidth="1"/>
    <col min="755" max="755" width="9.140625" style="1" customWidth="1"/>
    <col min="756" max="760" width="13" style="1" customWidth="1"/>
    <col min="761" max="1008" width="9.140625" style="1"/>
    <col min="1009" max="1009" width="9.28515625" style="1" customWidth="1"/>
    <col min="1010" max="1010" width="84.140625" style="1" customWidth="1"/>
    <col min="1011" max="1011" width="9.140625" style="1" customWidth="1"/>
    <col min="1012" max="1016" width="13" style="1" customWidth="1"/>
    <col min="1017" max="1264" width="9.140625" style="1"/>
    <col min="1265" max="1265" width="9.28515625" style="1" customWidth="1"/>
    <col min="1266" max="1266" width="84.140625" style="1" customWidth="1"/>
    <col min="1267" max="1267" width="9.140625" style="1" customWidth="1"/>
    <col min="1268" max="1272" width="13" style="1" customWidth="1"/>
    <col min="1273" max="1520" width="9.140625" style="1"/>
    <col min="1521" max="1521" width="9.28515625" style="1" customWidth="1"/>
    <col min="1522" max="1522" width="84.140625" style="1" customWidth="1"/>
    <col min="1523" max="1523" width="9.140625" style="1" customWidth="1"/>
    <col min="1524" max="1528" width="13" style="1" customWidth="1"/>
    <col min="1529" max="1776" width="9.140625" style="1"/>
    <col min="1777" max="1777" width="9.28515625" style="1" customWidth="1"/>
    <col min="1778" max="1778" width="84.140625" style="1" customWidth="1"/>
    <col min="1779" max="1779" width="9.140625" style="1" customWidth="1"/>
    <col min="1780" max="1784" width="13" style="1" customWidth="1"/>
    <col min="1785" max="2032" width="9.140625" style="1"/>
    <col min="2033" max="2033" width="9.28515625" style="1" customWidth="1"/>
    <col min="2034" max="2034" width="84.140625" style="1" customWidth="1"/>
    <col min="2035" max="2035" width="9.140625" style="1" customWidth="1"/>
    <col min="2036" max="2040" width="13" style="1" customWidth="1"/>
    <col min="2041" max="2288" width="9.140625" style="1"/>
    <col min="2289" max="2289" width="9.28515625" style="1" customWidth="1"/>
    <col min="2290" max="2290" width="84.140625" style="1" customWidth="1"/>
    <col min="2291" max="2291" width="9.140625" style="1" customWidth="1"/>
    <col min="2292" max="2296" width="13" style="1" customWidth="1"/>
    <col min="2297" max="2544" width="9.140625" style="1"/>
    <col min="2545" max="2545" width="9.28515625" style="1" customWidth="1"/>
    <col min="2546" max="2546" width="84.140625" style="1" customWidth="1"/>
    <col min="2547" max="2547" width="9.140625" style="1" customWidth="1"/>
    <col min="2548" max="2552" width="13" style="1" customWidth="1"/>
    <col min="2553" max="2800" width="9.140625" style="1"/>
    <col min="2801" max="2801" width="9.28515625" style="1" customWidth="1"/>
    <col min="2802" max="2802" width="84.140625" style="1" customWidth="1"/>
    <col min="2803" max="2803" width="9.140625" style="1" customWidth="1"/>
    <col min="2804" max="2808" width="13" style="1" customWidth="1"/>
    <col min="2809" max="3056" width="9.140625" style="1"/>
    <col min="3057" max="3057" width="9.28515625" style="1" customWidth="1"/>
    <col min="3058" max="3058" width="84.140625" style="1" customWidth="1"/>
    <col min="3059" max="3059" width="9.140625" style="1" customWidth="1"/>
    <col min="3060" max="3064" width="13" style="1" customWidth="1"/>
    <col min="3065" max="3312" width="9.140625" style="1"/>
    <col min="3313" max="3313" width="9.28515625" style="1" customWidth="1"/>
    <col min="3314" max="3314" width="84.140625" style="1" customWidth="1"/>
    <col min="3315" max="3315" width="9.140625" style="1" customWidth="1"/>
    <col min="3316" max="3320" width="13" style="1" customWidth="1"/>
    <col min="3321" max="3568" width="9.140625" style="1"/>
    <col min="3569" max="3569" width="9.28515625" style="1" customWidth="1"/>
    <col min="3570" max="3570" width="84.140625" style="1" customWidth="1"/>
    <col min="3571" max="3571" width="9.140625" style="1" customWidth="1"/>
    <col min="3572" max="3576" width="13" style="1" customWidth="1"/>
    <col min="3577" max="3824" width="9.140625" style="1"/>
    <col min="3825" max="3825" width="9.28515625" style="1" customWidth="1"/>
    <col min="3826" max="3826" width="84.140625" style="1" customWidth="1"/>
    <col min="3827" max="3827" width="9.140625" style="1" customWidth="1"/>
    <col min="3828" max="3832" width="13" style="1" customWidth="1"/>
    <col min="3833" max="4080" width="9.140625" style="1"/>
    <col min="4081" max="4081" width="9.28515625" style="1" customWidth="1"/>
    <col min="4082" max="4082" width="84.140625" style="1" customWidth="1"/>
    <col min="4083" max="4083" width="9.140625" style="1" customWidth="1"/>
    <col min="4084" max="4088" width="13" style="1" customWidth="1"/>
    <col min="4089" max="4336" width="9.140625" style="1"/>
    <col min="4337" max="4337" width="9.28515625" style="1" customWidth="1"/>
    <col min="4338" max="4338" width="84.140625" style="1" customWidth="1"/>
    <col min="4339" max="4339" width="9.140625" style="1" customWidth="1"/>
    <col min="4340" max="4344" width="13" style="1" customWidth="1"/>
    <col min="4345" max="4592" width="9.140625" style="1"/>
    <col min="4593" max="4593" width="9.28515625" style="1" customWidth="1"/>
    <col min="4594" max="4594" width="84.140625" style="1" customWidth="1"/>
    <col min="4595" max="4595" width="9.140625" style="1" customWidth="1"/>
    <col min="4596" max="4600" width="13" style="1" customWidth="1"/>
    <col min="4601" max="4848" width="9.140625" style="1"/>
    <col min="4849" max="4849" width="9.28515625" style="1" customWidth="1"/>
    <col min="4850" max="4850" width="84.140625" style="1" customWidth="1"/>
    <col min="4851" max="4851" width="9.140625" style="1" customWidth="1"/>
    <col min="4852" max="4856" width="13" style="1" customWidth="1"/>
    <col min="4857" max="5104" width="9.140625" style="1"/>
    <col min="5105" max="5105" width="9.28515625" style="1" customWidth="1"/>
    <col min="5106" max="5106" width="84.140625" style="1" customWidth="1"/>
    <col min="5107" max="5107" width="9.140625" style="1" customWidth="1"/>
    <col min="5108" max="5112" width="13" style="1" customWidth="1"/>
    <col min="5113" max="5360" width="9.140625" style="1"/>
    <col min="5361" max="5361" width="9.28515625" style="1" customWidth="1"/>
    <col min="5362" max="5362" width="84.140625" style="1" customWidth="1"/>
    <col min="5363" max="5363" width="9.140625" style="1" customWidth="1"/>
    <col min="5364" max="5368" width="13" style="1" customWidth="1"/>
    <col min="5369" max="5616" width="9.140625" style="1"/>
    <col min="5617" max="5617" width="9.28515625" style="1" customWidth="1"/>
    <col min="5618" max="5618" width="84.140625" style="1" customWidth="1"/>
    <col min="5619" max="5619" width="9.140625" style="1" customWidth="1"/>
    <col min="5620" max="5624" width="13" style="1" customWidth="1"/>
    <col min="5625" max="5872" width="9.140625" style="1"/>
    <col min="5873" max="5873" width="9.28515625" style="1" customWidth="1"/>
    <col min="5874" max="5874" width="84.140625" style="1" customWidth="1"/>
    <col min="5875" max="5875" width="9.140625" style="1" customWidth="1"/>
    <col min="5876" max="5880" width="13" style="1" customWidth="1"/>
    <col min="5881" max="6128" width="9.140625" style="1"/>
    <col min="6129" max="6129" width="9.28515625" style="1" customWidth="1"/>
    <col min="6130" max="6130" width="84.140625" style="1" customWidth="1"/>
    <col min="6131" max="6131" width="9.140625" style="1" customWidth="1"/>
    <col min="6132" max="6136" width="13" style="1" customWidth="1"/>
    <col min="6137" max="6384" width="9.140625" style="1"/>
    <col min="6385" max="6385" width="9.28515625" style="1" customWidth="1"/>
    <col min="6386" max="6386" width="84.140625" style="1" customWidth="1"/>
    <col min="6387" max="6387" width="9.140625" style="1" customWidth="1"/>
    <col min="6388" max="6392" width="13" style="1" customWidth="1"/>
    <col min="6393" max="6640" width="9.140625" style="1"/>
    <col min="6641" max="6641" width="9.28515625" style="1" customWidth="1"/>
    <col min="6642" max="6642" width="84.140625" style="1" customWidth="1"/>
    <col min="6643" max="6643" width="9.140625" style="1" customWidth="1"/>
    <col min="6644" max="6648" width="13" style="1" customWidth="1"/>
    <col min="6649" max="6896" width="9.140625" style="1"/>
    <col min="6897" max="6897" width="9.28515625" style="1" customWidth="1"/>
    <col min="6898" max="6898" width="84.140625" style="1" customWidth="1"/>
    <col min="6899" max="6899" width="9.140625" style="1" customWidth="1"/>
    <col min="6900" max="6904" width="13" style="1" customWidth="1"/>
    <col min="6905" max="7152" width="9.140625" style="1"/>
    <col min="7153" max="7153" width="9.28515625" style="1" customWidth="1"/>
    <col min="7154" max="7154" width="84.140625" style="1" customWidth="1"/>
    <col min="7155" max="7155" width="9.140625" style="1" customWidth="1"/>
    <col min="7156" max="7160" width="13" style="1" customWidth="1"/>
    <col min="7161" max="7408" width="9.140625" style="1"/>
    <col min="7409" max="7409" width="9.28515625" style="1" customWidth="1"/>
    <col min="7410" max="7410" width="84.140625" style="1" customWidth="1"/>
    <col min="7411" max="7411" width="9.140625" style="1" customWidth="1"/>
    <col min="7412" max="7416" width="13" style="1" customWidth="1"/>
    <col min="7417" max="7664" width="9.140625" style="1"/>
    <col min="7665" max="7665" width="9.28515625" style="1" customWidth="1"/>
    <col min="7666" max="7666" width="84.140625" style="1" customWidth="1"/>
    <col min="7667" max="7667" width="9.140625" style="1" customWidth="1"/>
    <col min="7668" max="7672" width="13" style="1" customWidth="1"/>
    <col min="7673" max="7920" width="9.140625" style="1"/>
    <col min="7921" max="7921" width="9.28515625" style="1" customWidth="1"/>
    <col min="7922" max="7922" width="84.140625" style="1" customWidth="1"/>
    <col min="7923" max="7923" width="9.140625" style="1" customWidth="1"/>
    <col min="7924" max="7928" width="13" style="1" customWidth="1"/>
    <col min="7929" max="8176" width="9.140625" style="1"/>
    <col min="8177" max="8177" width="9.28515625" style="1" customWidth="1"/>
    <col min="8178" max="8178" width="84.140625" style="1" customWidth="1"/>
    <col min="8179" max="8179" width="9.140625" style="1" customWidth="1"/>
    <col min="8180" max="8184" width="13" style="1" customWidth="1"/>
    <col min="8185" max="8432" width="9.140625" style="1"/>
    <col min="8433" max="8433" width="9.28515625" style="1" customWidth="1"/>
    <col min="8434" max="8434" width="84.140625" style="1" customWidth="1"/>
    <col min="8435" max="8435" width="9.140625" style="1" customWidth="1"/>
    <col min="8436" max="8440" width="13" style="1" customWidth="1"/>
    <col min="8441" max="8688" width="9.140625" style="1"/>
    <col min="8689" max="8689" width="9.28515625" style="1" customWidth="1"/>
    <col min="8690" max="8690" width="84.140625" style="1" customWidth="1"/>
    <col min="8691" max="8691" width="9.140625" style="1" customWidth="1"/>
    <col min="8692" max="8696" width="13" style="1" customWidth="1"/>
    <col min="8697" max="8944" width="9.140625" style="1"/>
    <col min="8945" max="8945" width="9.28515625" style="1" customWidth="1"/>
    <col min="8946" max="8946" width="84.140625" style="1" customWidth="1"/>
    <col min="8947" max="8947" width="9.140625" style="1" customWidth="1"/>
    <col min="8948" max="8952" width="13" style="1" customWidth="1"/>
    <col min="8953" max="9200" width="9.140625" style="1"/>
    <col min="9201" max="9201" width="9.28515625" style="1" customWidth="1"/>
    <col min="9202" max="9202" width="84.140625" style="1" customWidth="1"/>
    <col min="9203" max="9203" width="9.140625" style="1" customWidth="1"/>
    <col min="9204" max="9208" width="13" style="1" customWidth="1"/>
    <col min="9209" max="9456" width="9.140625" style="1"/>
    <col min="9457" max="9457" width="9.28515625" style="1" customWidth="1"/>
    <col min="9458" max="9458" width="84.140625" style="1" customWidth="1"/>
    <col min="9459" max="9459" width="9.140625" style="1" customWidth="1"/>
    <col min="9460" max="9464" width="13" style="1" customWidth="1"/>
    <col min="9465" max="9712" width="9.140625" style="1"/>
    <col min="9713" max="9713" width="9.28515625" style="1" customWidth="1"/>
    <col min="9714" max="9714" width="84.140625" style="1" customWidth="1"/>
    <col min="9715" max="9715" width="9.140625" style="1" customWidth="1"/>
    <col min="9716" max="9720" width="13" style="1" customWidth="1"/>
    <col min="9721" max="9968" width="9.140625" style="1"/>
    <col min="9969" max="9969" width="9.28515625" style="1" customWidth="1"/>
    <col min="9970" max="9970" width="84.140625" style="1" customWidth="1"/>
    <col min="9971" max="9971" width="9.140625" style="1" customWidth="1"/>
    <col min="9972" max="9976" width="13" style="1" customWidth="1"/>
    <col min="9977" max="10224" width="9.140625" style="1"/>
    <col min="10225" max="10225" width="9.28515625" style="1" customWidth="1"/>
    <col min="10226" max="10226" width="84.140625" style="1" customWidth="1"/>
    <col min="10227" max="10227" width="9.140625" style="1" customWidth="1"/>
    <col min="10228" max="10232" width="13" style="1" customWidth="1"/>
    <col min="10233" max="10480" width="9.140625" style="1"/>
    <col min="10481" max="10481" width="9.28515625" style="1" customWidth="1"/>
    <col min="10482" max="10482" width="84.140625" style="1" customWidth="1"/>
    <col min="10483" max="10483" width="9.140625" style="1" customWidth="1"/>
    <col min="10484" max="10488" width="13" style="1" customWidth="1"/>
    <col min="10489" max="10736" width="9.140625" style="1"/>
    <col min="10737" max="10737" width="9.28515625" style="1" customWidth="1"/>
    <col min="10738" max="10738" width="84.140625" style="1" customWidth="1"/>
    <col min="10739" max="10739" width="9.140625" style="1" customWidth="1"/>
    <col min="10740" max="10744" width="13" style="1" customWidth="1"/>
    <col min="10745" max="10992" width="9.140625" style="1"/>
    <col min="10993" max="10993" width="9.28515625" style="1" customWidth="1"/>
    <col min="10994" max="10994" width="84.140625" style="1" customWidth="1"/>
    <col min="10995" max="10995" width="9.140625" style="1" customWidth="1"/>
    <col min="10996" max="11000" width="13" style="1" customWidth="1"/>
    <col min="11001" max="11248" width="9.140625" style="1"/>
    <col min="11249" max="11249" width="9.28515625" style="1" customWidth="1"/>
    <col min="11250" max="11250" width="84.140625" style="1" customWidth="1"/>
    <col min="11251" max="11251" width="9.140625" style="1" customWidth="1"/>
    <col min="11252" max="11256" width="13" style="1" customWidth="1"/>
    <col min="11257" max="11504" width="9.140625" style="1"/>
    <col min="11505" max="11505" width="9.28515625" style="1" customWidth="1"/>
    <col min="11506" max="11506" width="84.140625" style="1" customWidth="1"/>
    <col min="11507" max="11507" width="9.140625" style="1" customWidth="1"/>
    <col min="11508" max="11512" width="13" style="1" customWidth="1"/>
    <col min="11513" max="11760" width="9.140625" style="1"/>
    <col min="11761" max="11761" width="9.28515625" style="1" customWidth="1"/>
    <col min="11762" max="11762" width="84.140625" style="1" customWidth="1"/>
    <col min="11763" max="11763" width="9.140625" style="1" customWidth="1"/>
    <col min="11764" max="11768" width="13" style="1" customWidth="1"/>
    <col min="11769" max="12016" width="9.140625" style="1"/>
    <col min="12017" max="12017" width="9.28515625" style="1" customWidth="1"/>
    <col min="12018" max="12018" width="84.140625" style="1" customWidth="1"/>
    <col min="12019" max="12019" width="9.140625" style="1" customWidth="1"/>
    <col min="12020" max="12024" width="13" style="1" customWidth="1"/>
    <col min="12025" max="12272" width="9.140625" style="1"/>
    <col min="12273" max="12273" width="9.28515625" style="1" customWidth="1"/>
    <col min="12274" max="12274" width="84.140625" style="1" customWidth="1"/>
    <col min="12275" max="12275" width="9.140625" style="1" customWidth="1"/>
    <col min="12276" max="12280" width="13" style="1" customWidth="1"/>
    <col min="12281" max="12528" width="9.140625" style="1"/>
    <col min="12529" max="12529" width="9.28515625" style="1" customWidth="1"/>
    <col min="12530" max="12530" width="84.140625" style="1" customWidth="1"/>
    <col min="12531" max="12531" width="9.140625" style="1" customWidth="1"/>
    <col min="12532" max="12536" width="13" style="1" customWidth="1"/>
    <col min="12537" max="12784" width="9.140625" style="1"/>
    <col min="12785" max="12785" width="9.28515625" style="1" customWidth="1"/>
    <col min="12786" max="12786" width="84.140625" style="1" customWidth="1"/>
    <col min="12787" max="12787" width="9.140625" style="1" customWidth="1"/>
    <col min="12788" max="12792" width="13" style="1" customWidth="1"/>
    <col min="12793" max="13040" width="9.140625" style="1"/>
    <col min="13041" max="13041" width="9.28515625" style="1" customWidth="1"/>
    <col min="13042" max="13042" width="84.140625" style="1" customWidth="1"/>
    <col min="13043" max="13043" width="9.140625" style="1" customWidth="1"/>
    <col min="13044" max="13048" width="13" style="1" customWidth="1"/>
    <col min="13049" max="13296" width="9.140625" style="1"/>
    <col min="13297" max="13297" width="9.28515625" style="1" customWidth="1"/>
    <col min="13298" max="13298" width="84.140625" style="1" customWidth="1"/>
    <col min="13299" max="13299" width="9.140625" style="1" customWidth="1"/>
    <col min="13300" max="13304" width="13" style="1" customWidth="1"/>
    <col min="13305" max="13552" width="9.140625" style="1"/>
    <col min="13553" max="13553" width="9.28515625" style="1" customWidth="1"/>
    <col min="13554" max="13554" width="84.140625" style="1" customWidth="1"/>
    <col min="13555" max="13555" width="9.140625" style="1" customWidth="1"/>
    <col min="13556" max="13560" width="13" style="1" customWidth="1"/>
    <col min="13561" max="13808" width="9.140625" style="1"/>
    <col min="13809" max="13809" width="9.28515625" style="1" customWidth="1"/>
    <col min="13810" max="13810" width="84.140625" style="1" customWidth="1"/>
    <col min="13811" max="13811" width="9.140625" style="1" customWidth="1"/>
    <col min="13812" max="13816" width="13" style="1" customWidth="1"/>
    <col min="13817" max="14064" width="9.140625" style="1"/>
    <col min="14065" max="14065" width="9.28515625" style="1" customWidth="1"/>
    <col min="14066" max="14066" width="84.140625" style="1" customWidth="1"/>
    <col min="14067" max="14067" width="9.140625" style="1" customWidth="1"/>
    <col min="14068" max="14072" width="13" style="1" customWidth="1"/>
    <col min="14073" max="14320" width="9.140625" style="1"/>
    <col min="14321" max="14321" width="9.28515625" style="1" customWidth="1"/>
    <col min="14322" max="14322" width="84.140625" style="1" customWidth="1"/>
    <col min="14323" max="14323" width="9.140625" style="1" customWidth="1"/>
    <col min="14324" max="14328" width="13" style="1" customWidth="1"/>
    <col min="14329" max="14576" width="9.140625" style="1"/>
    <col min="14577" max="14577" width="9.28515625" style="1" customWidth="1"/>
    <col min="14578" max="14578" width="84.140625" style="1" customWidth="1"/>
    <col min="14579" max="14579" width="9.140625" style="1" customWidth="1"/>
    <col min="14580" max="14584" width="13" style="1" customWidth="1"/>
    <col min="14585" max="14832" width="9.140625" style="1"/>
    <col min="14833" max="14833" width="9.28515625" style="1" customWidth="1"/>
    <col min="14834" max="14834" width="84.140625" style="1" customWidth="1"/>
    <col min="14835" max="14835" width="9.140625" style="1" customWidth="1"/>
    <col min="14836" max="14840" width="13" style="1" customWidth="1"/>
    <col min="14841" max="15088" width="9.140625" style="1"/>
    <col min="15089" max="15089" width="9.28515625" style="1" customWidth="1"/>
    <col min="15090" max="15090" width="84.140625" style="1" customWidth="1"/>
    <col min="15091" max="15091" width="9.140625" style="1" customWidth="1"/>
    <col min="15092" max="15096" width="13" style="1" customWidth="1"/>
    <col min="15097" max="15344" width="9.140625" style="1"/>
    <col min="15345" max="15345" width="9.28515625" style="1" customWidth="1"/>
    <col min="15346" max="15346" width="84.140625" style="1" customWidth="1"/>
    <col min="15347" max="15347" width="9.140625" style="1" customWidth="1"/>
    <col min="15348" max="15352" width="13" style="1" customWidth="1"/>
    <col min="15353" max="15600" width="9.140625" style="1"/>
    <col min="15601" max="15601" width="9.28515625" style="1" customWidth="1"/>
    <col min="15602" max="15602" width="84.140625" style="1" customWidth="1"/>
    <col min="15603" max="15603" width="9.140625" style="1" customWidth="1"/>
    <col min="15604" max="15608" width="13" style="1" customWidth="1"/>
    <col min="15609" max="15856" width="9.140625" style="1"/>
    <col min="15857" max="15857" width="9.28515625" style="1" customWidth="1"/>
    <col min="15858" max="15858" width="84.140625" style="1" customWidth="1"/>
    <col min="15859" max="15859" width="9.140625" style="1" customWidth="1"/>
    <col min="15860" max="15864" width="13" style="1" customWidth="1"/>
    <col min="15865" max="16112" width="9.140625" style="1"/>
    <col min="16113" max="16113" width="9.28515625" style="1" customWidth="1"/>
    <col min="16114" max="16114" width="84.140625" style="1" customWidth="1"/>
    <col min="16115" max="16115" width="9.140625" style="1" customWidth="1"/>
    <col min="16116" max="16120" width="13" style="1" customWidth="1"/>
    <col min="16121" max="16384" width="9.140625" style="1"/>
  </cols>
  <sheetData>
    <row r="4" spans="1:41" ht="18" x14ac:dyDescent="0.25">
      <c r="A4" s="14" t="s">
        <v>38</v>
      </c>
    </row>
    <row r="5" spans="1:41" ht="16.5" thickBot="1" x14ac:dyDescent="0.3">
      <c r="A5" s="2"/>
    </row>
    <row r="6" spans="1:41" ht="15.75" thickTop="1" x14ac:dyDescent="0.2">
      <c r="A6" s="15" t="s">
        <v>0</v>
      </c>
      <c r="B6" s="24" t="s">
        <v>11</v>
      </c>
      <c r="C6" s="25"/>
      <c r="D6" s="24" t="s">
        <v>12</v>
      </c>
      <c r="E6" s="25"/>
      <c r="F6" s="24" t="s">
        <v>13</v>
      </c>
      <c r="G6" s="25"/>
      <c r="H6" s="24" t="s">
        <v>14</v>
      </c>
      <c r="I6" s="25"/>
      <c r="J6" s="24" t="s">
        <v>15</v>
      </c>
      <c r="K6" s="25"/>
      <c r="L6" s="24" t="s">
        <v>16</v>
      </c>
      <c r="M6" s="25"/>
      <c r="N6" s="24" t="s">
        <v>19</v>
      </c>
      <c r="O6" s="25"/>
      <c r="P6" s="24" t="s">
        <v>20</v>
      </c>
      <c r="Q6" s="25"/>
      <c r="R6" s="24" t="s">
        <v>21</v>
      </c>
      <c r="S6" s="25"/>
      <c r="T6" s="24" t="s">
        <v>22</v>
      </c>
      <c r="U6" s="25"/>
      <c r="V6" s="24" t="s">
        <v>23</v>
      </c>
      <c r="W6" s="25"/>
      <c r="X6" s="24" t="s">
        <v>24</v>
      </c>
      <c r="Y6" s="25"/>
      <c r="Z6" s="24" t="s">
        <v>27</v>
      </c>
      <c r="AA6" s="25"/>
      <c r="AB6" s="24" t="s">
        <v>28</v>
      </c>
      <c r="AC6" s="25"/>
      <c r="AD6" s="24" t="s">
        <v>29</v>
      </c>
      <c r="AE6" s="25"/>
      <c r="AF6" s="24" t="s">
        <v>30</v>
      </c>
      <c r="AG6" s="25"/>
      <c r="AH6" s="24" t="s">
        <v>31</v>
      </c>
      <c r="AI6" s="25"/>
      <c r="AJ6" s="24" t="s">
        <v>32</v>
      </c>
      <c r="AK6" s="25"/>
      <c r="AL6" s="24" t="s">
        <v>33</v>
      </c>
      <c r="AM6" s="25"/>
      <c r="AN6" s="24" t="s">
        <v>34</v>
      </c>
      <c r="AO6" s="25"/>
    </row>
    <row r="7" spans="1:41" x14ac:dyDescent="0.2">
      <c r="A7" s="16" t="s">
        <v>9</v>
      </c>
      <c r="B7" s="30">
        <v>315246846.17000002</v>
      </c>
      <c r="C7" s="31"/>
      <c r="D7" s="30">
        <v>611358477.11000001</v>
      </c>
      <c r="E7" s="31"/>
      <c r="F7" s="30">
        <v>903892204.89999998</v>
      </c>
      <c r="G7" s="31"/>
      <c r="H7" s="30">
        <v>1209533390.76</v>
      </c>
      <c r="I7" s="31"/>
      <c r="J7" s="30">
        <v>1514244690.73</v>
      </c>
      <c r="K7" s="31"/>
      <c r="L7" s="30">
        <v>1822954389.49</v>
      </c>
      <c r="M7" s="31"/>
      <c r="N7" s="30">
        <v>2140748297.4000001</v>
      </c>
      <c r="O7" s="31"/>
      <c r="P7" s="30">
        <v>2460447308.9699998</v>
      </c>
      <c r="Q7" s="31"/>
      <c r="R7" s="30">
        <v>2766764167.2399998</v>
      </c>
      <c r="S7" s="31"/>
      <c r="T7" s="30">
        <v>3078363999.1199999</v>
      </c>
      <c r="U7" s="31"/>
      <c r="V7" s="30">
        <v>3367171241.7199998</v>
      </c>
      <c r="W7" s="31"/>
      <c r="X7" s="30">
        <v>3651851952.1399999</v>
      </c>
      <c r="Y7" s="31"/>
      <c r="Z7" s="26"/>
      <c r="AA7" s="27"/>
      <c r="AB7" s="26"/>
      <c r="AC7" s="27"/>
      <c r="AD7" s="26"/>
      <c r="AE7" s="27"/>
      <c r="AF7" s="26"/>
      <c r="AG7" s="27"/>
      <c r="AH7" s="26"/>
      <c r="AI7" s="27"/>
      <c r="AJ7" s="26"/>
      <c r="AK7" s="27"/>
      <c r="AL7" s="26"/>
      <c r="AM7" s="27"/>
      <c r="AN7" s="26"/>
      <c r="AO7" s="27"/>
    </row>
    <row r="8" spans="1:41" x14ac:dyDescent="0.2">
      <c r="A8" s="16" t="s">
        <v>10</v>
      </c>
      <c r="B8" s="30">
        <v>315246846.17000002</v>
      </c>
      <c r="C8" s="31"/>
      <c r="D8" s="30">
        <v>305679238.56</v>
      </c>
      <c r="E8" s="31"/>
      <c r="F8" s="30">
        <v>301297401.63</v>
      </c>
      <c r="G8" s="31"/>
      <c r="H8" s="30">
        <v>302383347.69</v>
      </c>
      <c r="I8" s="31"/>
      <c r="J8" s="30">
        <v>302848938.14999998</v>
      </c>
      <c r="K8" s="31"/>
      <c r="L8" s="30">
        <v>303825731.57999998</v>
      </c>
      <c r="M8" s="31"/>
      <c r="N8" s="30">
        <v>305821185.34285718</v>
      </c>
      <c r="O8" s="31"/>
      <c r="P8" s="30">
        <v>307555913.62124997</v>
      </c>
      <c r="Q8" s="31"/>
      <c r="R8" s="30">
        <v>307418240.80444443</v>
      </c>
      <c r="S8" s="31"/>
      <c r="T8" s="30">
        <v>307836399.912</v>
      </c>
      <c r="U8" s="31"/>
      <c r="V8" s="30">
        <v>306106476.51999998</v>
      </c>
      <c r="W8" s="31"/>
      <c r="X8" s="30">
        <v>304320996.01166666</v>
      </c>
      <c r="Y8" s="31"/>
      <c r="Z8" s="26"/>
      <c r="AA8" s="27"/>
      <c r="AB8" s="26"/>
      <c r="AC8" s="27"/>
      <c r="AD8" s="26"/>
      <c r="AE8" s="27"/>
      <c r="AF8" s="26"/>
      <c r="AG8" s="27"/>
      <c r="AH8" s="26"/>
      <c r="AI8" s="27"/>
      <c r="AJ8" s="26"/>
      <c r="AK8" s="27"/>
      <c r="AL8" s="26"/>
      <c r="AM8" s="27"/>
      <c r="AN8" s="26"/>
      <c r="AO8" s="27"/>
    </row>
    <row r="9" spans="1:41" s="3" customFormat="1" ht="30" x14ac:dyDescent="0.2">
      <c r="A9" s="6" t="s">
        <v>8</v>
      </c>
      <c r="B9" s="32">
        <v>91486</v>
      </c>
      <c r="C9" s="33"/>
      <c r="D9" s="32">
        <v>262506</v>
      </c>
      <c r="E9" s="33"/>
      <c r="F9" s="32">
        <v>281129</v>
      </c>
      <c r="G9" s="33"/>
      <c r="H9" s="32">
        <v>347683</v>
      </c>
      <c r="I9" s="33"/>
      <c r="J9" s="32">
        <v>176221</v>
      </c>
      <c r="K9" s="33"/>
      <c r="L9" s="32">
        <v>229534</v>
      </c>
      <c r="M9" s="33"/>
      <c r="N9" s="32">
        <v>265345</v>
      </c>
      <c r="O9" s="33"/>
      <c r="P9" s="32">
        <v>211947</v>
      </c>
      <c r="Q9" s="33"/>
      <c r="R9" s="32">
        <v>237882</v>
      </c>
      <c r="S9" s="33"/>
      <c r="T9" s="32" t="s">
        <v>25</v>
      </c>
      <c r="U9" s="33"/>
      <c r="V9" s="32" t="s">
        <v>26</v>
      </c>
      <c r="W9" s="33"/>
      <c r="X9" s="32">
        <v>361923</v>
      </c>
      <c r="Y9" s="33"/>
      <c r="Z9" s="28">
        <v>271367.96000000002</v>
      </c>
      <c r="AA9" s="29"/>
      <c r="AB9" s="28">
        <v>247393.68</v>
      </c>
      <c r="AC9" s="29"/>
      <c r="AD9" s="28">
        <v>265225.48</v>
      </c>
      <c r="AE9" s="29"/>
      <c r="AF9" s="28">
        <v>234301.21</v>
      </c>
      <c r="AG9" s="29"/>
      <c r="AH9" s="28">
        <v>246946.41</v>
      </c>
      <c r="AI9" s="29"/>
      <c r="AJ9" s="28">
        <v>254190.44</v>
      </c>
      <c r="AK9" s="29"/>
      <c r="AL9" s="28">
        <v>289911.99</v>
      </c>
      <c r="AM9" s="29"/>
      <c r="AN9" s="28">
        <v>321662.32</v>
      </c>
      <c r="AO9" s="29"/>
    </row>
    <row r="10" spans="1:41" s="3" customFormat="1" ht="15.75" x14ac:dyDescent="0.2">
      <c r="A10" s="7" t="s">
        <v>17</v>
      </c>
      <c r="B10" s="9"/>
      <c r="C10" s="10"/>
      <c r="D10" s="9"/>
      <c r="E10" s="10"/>
      <c r="F10" s="9"/>
      <c r="G10" s="10"/>
      <c r="H10" s="9"/>
      <c r="I10" s="10"/>
      <c r="J10" s="9"/>
      <c r="K10" s="10"/>
      <c r="L10" s="9"/>
      <c r="M10" s="10"/>
      <c r="N10" s="9"/>
      <c r="O10" s="10"/>
      <c r="P10" s="9"/>
      <c r="Q10" s="10"/>
      <c r="R10" s="9"/>
      <c r="S10" s="10"/>
      <c r="T10" s="9"/>
      <c r="U10" s="10"/>
      <c r="V10" s="9"/>
      <c r="W10" s="10"/>
      <c r="X10" s="9"/>
      <c r="Y10" s="10"/>
      <c r="Z10" s="9"/>
      <c r="AA10" s="10"/>
      <c r="AB10" s="9"/>
      <c r="AC10" s="10"/>
      <c r="AD10" s="9"/>
      <c r="AE10" s="10"/>
      <c r="AF10" s="9"/>
      <c r="AG10" s="10"/>
      <c r="AH10" s="9"/>
      <c r="AI10" s="10"/>
      <c r="AJ10" s="9"/>
      <c r="AK10" s="10"/>
      <c r="AL10" s="9"/>
      <c r="AM10" s="10"/>
      <c r="AN10" s="9"/>
      <c r="AO10" s="10"/>
    </row>
    <row r="11" spans="1:41" s="3" customFormat="1" ht="82.5" customHeight="1" x14ac:dyDescent="0.2">
      <c r="A11" s="6" t="s">
        <v>18</v>
      </c>
      <c r="B11" s="4" t="s">
        <v>3</v>
      </c>
      <c r="C11" s="5" t="s">
        <v>1</v>
      </c>
      <c r="D11" s="4" t="s">
        <v>3</v>
      </c>
      <c r="E11" s="5" t="s">
        <v>1</v>
      </c>
      <c r="F11" s="4" t="s">
        <v>3</v>
      </c>
      <c r="G11" s="5" t="s">
        <v>1</v>
      </c>
      <c r="H11" s="4" t="s">
        <v>3</v>
      </c>
      <c r="I11" s="5" t="s">
        <v>1</v>
      </c>
      <c r="J11" s="4" t="s">
        <v>3</v>
      </c>
      <c r="K11" s="5" t="s">
        <v>1</v>
      </c>
      <c r="L11" s="4" t="s">
        <v>3</v>
      </c>
      <c r="M11" s="5" t="s">
        <v>1</v>
      </c>
      <c r="N11" s="4" t="s">
        <v>3</v>
      </c>
      <c r="O11" s="5" t="s">
        <v>1</v>
      </c>
      <c r="P11" s="4" t="s">
        <v>3</v>
      </c>
      <c r="Q11" s="5" t="s">
        <v>1</v>
      </c>
      <c r="R11" s="4" t="s">
        <v>3</v>
      </c>
      <c r="S11" s="5" t="s">
        <v>1</v>
      </c>
      <c r="T11" s="4" t="s">
        <v>3</v>
      </c>
      <c r="U11" s="5" t="s">
        <v>1</v>
      </c>
      <c r="V11" s="4" t="s">
        <v>3</v>
      </c>
      <c r="W11" s="5" t="s">
        <v>1</v>
      </c>
      <c r="X11" s="4" t="s">
        <v>3</v>
      </c>
      <c r="Y11" s="5" t="s">
        <v>1</v>
      </c>
      <c r="Z11" s="4" t="s">
        <v>3</v>
      </c>
      <c r="AA11" s="5" t="s">
        <v>1</v>
      </c>
      <c r="AB11" s="4" t="s">
        <v>3</v>
      </c>
      <c r="AC11" s="5" t="s">
        <v>1</v>
      </c>
      <c r="AD11" s="4" t="s">
        <v>3</v>
      </c>
      <c r="AE11" s="5" t="s">
        <v>1</v>
      </c>
      <c r="AF11" s="4" t="s">
        <v>3</v>
      </c>
      <c r="AG11" s="5" t="s">
        <v>1</v>
      </c>
      <c r="AH11" s="4" t="s">
        <v>3</v>
      </c>
      <c r="AI11" s="5" t="s">
        <v>1</v>
      </c>
      <c r="AJ11" s="4" t="s">
        <v>3</v>
      </c>
      <c r="AK11" s="5" t="s">
        <v>1</v>
      </c>
      <c r="AL11" s="4" t="s">
        <v>3</v>
      </c>
      <c r="AM11" s="5" t="s">
        <v>1</v>
      </c>
      <c r="AN11" s="4" t="s">
        <v>3</v>
      </c>
      <c r="AO11" s="5" t="s">
        <v>1</v>
      </c>
    </row>
    <row r="12" spans="1:41" ht="15.75" x14ac:dyDescent="0.25">
      <c r="A12" s="8" t="s">
        <v>4</v>
      </c>
      <c r="B12" s="19">
        <f>6224.438+3395.395</f>
        <v>9619.8330000000005</v>
      </c>
      <c r="C12" s="20">
        <v>6129.7732299999998</v>
      </c>
      <c r="D12" s="19">
        <f>6252.566+3437.258</f>
        <v>9689.8240000000005</v>
      </c>
      <c r="E12" s="20">
        <v>15442.625760000001</v>
      </c>
      <c r="F12" s="19">
        <f>6319.935+3472.906</f>
        <v>9792.8410000000003</v>
      </c>
      <c r="G12" s="20">
        <v>16822.08554</v>
      </c>
      <c r="H12" s="19">
        <f>6105.592+3435.002</f>
        <v>9540.5939999999991</v>
      </c>
      <c r="I12" s="20">
        <v>21001.143209999998</v>
      </c>
      <c r="J12" s="19">
        <f>6083.246+3417.573</f>
        <v>9500.8189999999995</v>
      </c>
      <c r="K12" s="20">
        <v>10058.792289999999</v>
      </c>
      <c r="L12" s="19">
        <f>6109.888+3440.318</f>
        <v>9550.2060000000001</v>
      </c>
      <c r="M12" s="20">
        <v>14696.608249999999</v>
      </c>
      <c r="N12" s="19">
        <v>9499.5450000000001</v>
      </c>
      <c r="O12" s="20">
        <v>17305.45534</v>
      </c>
      <c r="P12" s="19">
        <v>9548.1110000000008</v>
      </c>
      <c r="Q12" s="20">
        <v>13584.30783</v>
      </c>
      <c r="R12" s="19">
        <v>9559.0960000000014</v>
      </c>
      <c r="S12" s="20">
        <v>15145.762429999999</v>
      </c>
      <c r="T12" s="19">
        <v>9583.1630000000005</v>
      </c>
      <c r="U12" s="20">
        <v>15962.3428</v>
      </c>
      <c r="V12" s="19">
        <v>9549.7870000000003</v>
      </c>
      <c r="W12" s="20">
        <v>15114.003629999999</v>
      </c>
      <c r="X12" s="19">
        <v>9480.9969999999994</v>
      </c>
      <c r="Y12" s="20">
        <v>23328.081719999998</v>
      </c>
      <c r="Z12" s="22">
        <v>9022.2999999999993</v>
      </c>
      <c r="AA12" s="21">
        <v>16417.34</v>
      </c>
      <c r="AB12" s="22">
        <v>8987.1589999999997</v>
      </c>
      <c r="AC12" s="21">
        <v>15377.35</v>
      </c>
      <c r="AD12" s="22">
        <v>9051.0489999999991</v>
      </c>
      <c r="AE12" s="21">
        <v>16283.73</v>
      </c>
      <c r="AF12" s="22">
        <v>9059.0640000000003</v>
      </c>
      <c r="AG12" s="21">
        <v>14427.71</v>
      </c>
      <c r="AH12" s="22">
        <v>8941.5659999999989</v>
      </c>
      <c r="AI12" s="21">
        <v>15292.18</v>
      </c>
      <c r="AJ12" s="22">
        <v>8911.223</v>
      </c>
      <c r="AK12" s="21">
        <v>15522.24</v>
      </c>
      <c r="AL12" s="22">
        <v>8917.3140000000003</v>
      </c>
      <c r="AM12" s="21">
        <v>17744.09</v>
      </c>
      <c r="AN12" s="22">
        <v>8933.3100000000013</v>
      </c>
      <c r="AO12" s="21">
        <v>18721.28</v>
      </c>
    </row>
    <row r="13" spans="1:41" s="18" customFormat="1" x14ac:dyDescent="0.2">
      <c r="A13" s="17" t="s">
        <v>2</v>
      </c>
      <c r="B13" s="19">
        <v>3395.395</v>
      </c>
      <c r="C13" s="20">
        <v>1993.6406199999999</v>
      </c>
      <c r="D13" s="19">
        <v>3437.2579999999998</v>
      </c>
      <c r="E13" s="20">
        <v>5618.9710999999998</v>
      </c>
      <c r="F13" s="19">
        <v>3472.9059999999999</v>
      </c>
      <c r="G13" s="20">
        <v>5962.6970799999999</v>
      </c>
      <c r="H13" s="19">
        <v>3435.002</v>
      </c>
      <c r="I13" s="20">
        <v>7848.7285099999999</v>
      </c>
      <c r="J13" s="19">
        <v>3417.5729999999999</v>
      </c>
      <c r="K13" s="20">
        <v>3665.15762</v>
      </c>
      <c r="L13" s="19">
        <v>3440.3180000000002</v>
      </c>
      <c r="M13" s="20">
        <v>5654.2128700000003</v>
      </c>
      <c r="N13" s="19">
        <v>3436.7750000000001</v>
      </c>
      <c r="O13" s="20">
        <v>6742.92947</v>
      </c>
      <c r="P13" s="19">
        <v>3436.5450000000001</v>
      </c>
      <c r="Q13" s="20">
        <v>5207.3784400000004</v>
      </c>
      <c r="R13" s="19">
        <v>3439.701</v>
      </c>
      <c r="S13" s="20">
        <v>5687.0422099999996</v>
      </c>
      <c r="T13" s="19">
        <v>3478.683</v>
      </c>
      <c r="U13" s="20">
        <v>6258.0432899999996</v>
      </c>
      <c r="V13" s="19">
        <v>3479.2139999999999</v>
      </c>
      <c r="W13" s="20">
        <v>5807.3287900000005</v>
      </c>
      <c r="X13" s="19">
        <v>3481.8449999999998</v>
      </c>
      <c r="Y13" s="20">
        <v>9432.8555500000002</v>
      </c>
      <c r="Z13" s="22">
        <v>3439.6669999999999</v>
      </c>
      <c r="AA13" s="21">
        <v>6437.76</v>
      </c>
      <c r="AB13" s="22">
        <v>3436.096</v>
      </c>
      <c r="AC13" s="21">
        <v>6341.67</v>
      </c>
      <c r="AD13" s="22">
        <v>3459.5909999999999</v>
      </c>
      <c r="AE13" s="21">
        <v>6770.96</v>
      </c>
      <c r="AF13" s="22">
        <v>3416.34</v>
      </c>
      <c r="AG13" s="21">
        <v>5847.92</v>
      </c>
      <c r="AH13" s="22">
        <v>3390.4920000000002</v>
      </c>
      <c r="AI13" s="21">
        <v>6278.69</v>
      </c>
      <c r="AJ13" s="22">
        <v>3387.732</v>
      </c>
      <c r="AK13" s="21">
        <v>6229.91</v>
      </c>
      <c r="AL13" s="22">
        <v>3386.4180000000001</v>
      </c>
      <c r="AM13" s="21">
        <v>7144.87</v>
      </c>
      <c r="AN13" s="22">
        <v>3404.4920000000002</v>
      </c>
      <c r="AO13" s="21">
        <v>7987.64</v>
      </c>
    </row>
    <row r="14" spans="1:41" ht="15.75" x14ac:dyDescent="0.25">
      <c r="A14" s="8" t="s">
        <v>5</v>
      </c>
      <c r="B14" s="19">
        <f>75516.2+27971.908</f>
        <v>103488.10799999999</v>
      </c>
      <c r="C14" s="20">
        <v>47357.004000000001</v>
      </c>
      <c r="D14" s="19">
        <f>74912.538+28427.894</f>
        <v>103340.432</v>
      </c>
      <c r="E14" s="20">
        <v>148212.52024000001</v>
      </c>
      <c r="F14" s="19">
        <f>73895.891+28935.765</f>
        <v>102831.656</v>
      </c>
      <c r="G14" s="20">
        <v>158085.7329</v>
      </c>
      <c r="H14" s="19">
        <f>67924.377+28910.897</f>
        <v>96835.27399999999</v>
      </c>
      <c r="I14" s="20">
        <v>199242.62434000001</v>
      </c>
      <c r="J14" s="19">
        <f>66531.637+29074.317</f>
        <v>95605.953999999998</v>
      </c>
      <c r="K14" s="20">
        <v>89128.139809999993</v>
      </c>
      <c r="L14" s="19">
        <f>65811.183+29258.347</f>
        <v>95069.53</v>
      </c>
      <c r="M14" s="20">
        <v>114961.19937</v>
      </c>
      <c r="N14" s="19">
        <v>93528.378999999899</v>
      </c>
      <c r="O14" s="20">
        <v>132179.83878999998</v>
      </c>
      <c r="P14" s="19">
        <v>93583.222999999911</v>
      </c>
      <c r="Q14" s="20">
        <v>103651.32921000001</v>
      </c>
      <c r="R14" s="19">
        <v>93011.47</v>
      </c>
      <c r="S14" s="20">
        <v>115167.06543999999</v>
      </c>
      <c r="T14" s="19">
        <v>92482.219999999899</v>
      </c>
      <c r="U14" s="20">
        <v>119810.79200999999</v>
      </c>
      <c r="V14" s="19">
        <v>92162.103999999992</v>
      </c>
      <c r="W14" s="20">
        <v>114961.79669999999</v>
      </c>
      <c r="X14" s="19">
        <v>90816.563999999998</v>
      </c>
      <c r="Y14" s="20">
        <v>173347.05057999998</v>
      </c>
      <c r="Z14" s="22">
        <v>84988.96100000001</v>
      </c>
      <c r="AA14" s="21">
        <v>121885.63</v>
      </c>
      <c r="AB14" s="22">
        <v>83960.849000000002</v>
      </c>
      <c r="AC14" s="21">
        <v>109120.8</v>
      </c>
      <c r="AD14" s="22">
        <v>83332.273000000001</v>
      </c>
      <c r="AE14" s="21">
        <v>113615.02</v>
      </c>
      <c r="AF14" s="22">
        <v>82935.58600000001</v>
      </c>
      <c r="AG14" s="21">
        <v>102487.92</v>
      </c>
      <c r="AH14" s="22">
        <v>82669.368000000002</v>
      </c>
      <c r="AI14" s="21">
        <v>105050.65</v>
      </c>
      <c r="AJ14" s="22">
        <v>82649.5</v>
      </c>
      <c r="AK14" s="21">
        <v>109142.62</v>
      </c>
      <c r="AL14" s="22">
        <v>82414.543999999994</v>
      </c>
      <c r="AM14" s="21">
        <v>125551.07</v>
      </c>
      <c r="AN14" s="22">
        <v>81942.217999999993</v>
      </c>
      <c r="AO14" s="21">
        <v>132153.65</v>
      </c>
    </row>
    <row r="15" spans="1:41" s="18" customFormat="1" x14ac:dyDescent="0.2">
      <c r="A15" s="17" t="s">
        <v>2</v>
      </c>
      <c r="B15" s="19">
        <v>27971.907999999999</v>
      </c>
      <c r="C15" s="20">
        <v>13631.818289999999</v>
      </c>
      <c r="D15" s="19">
        <v>28427.894</v>
      </c>
      <c r="E15" s="20">
        <v>41816.937409999999</v>
      </c>
      <c r="F15" s="19">
        <v>28935.764999999999</v>
      </c>
      <c r="G15" s="20">
        <v>46067.506840000002</v>
      </c>
      <c r="H15" s="19">
        <v>28910.897000000001</v>
      </c>
      <c r="I15" s="20">
        <v>59197.126909999999</v>
      </c>
      <c r="J15" s="19">
        <v>29074.316999999999</v>
      </c>
      <c r="K15" s="20">
        <v>28295.572209999998</v>
      </c>
      <c r="L15" s="19">
        <v>29258.347000000002</v>
      </c>
      <c r="M15" s="20">
        <v>42641.808640000003</v>
      </c>
      <c r="N15" s="19">
        <v>29151.237000000001</v>
      </c>
      <c r="O15" s="20">
        <v>50045.569089999997</v>
      </c>
      <c r="P15" s="19">
        <v>29369.451000000001</v>
      </c>
      <c r="Q15" s="20">
        <v>39952.120090000004</v>
      </c>
      <c r="R15" s="19">
        <v>29483.637999999999</v>
      </c>
      <c r="S15" s="20">
        <v>44675.897380000002</v>
      </c>
      <c r="T15" s="19">
        <v>29528.595000000001</v>
      </c>
      <c r="U15" s="20">
        <v>46319.485049999996</v>
      </c>
      <c r="V15" s="19">
        <v>29613.409</v>
      </c>
      <c r="W15" s="20">
        <v>45469.392630000002</v>
      </c>
      <c r="X15" s="19">
        <v>29346.253000000001</v>
      </c>
      <c r="Y15" s="20">
        <v>68892.417560000002</v>
      </c>
      <c r="Z15" s="22">
        <v>28428.561000000002</v>
      </c>
      <c r="AA15" s="21">
        <v>50004.83</v>
      </c>
      <c r="AB15" s="22">
        <v>28342.218000000001</v>
      </c>
      <c r="AC15" s="21">
        <v>44573.13</v>
      </c>
      <c r="AD15" s="22">
        <v>28466.357</v>
      </c>
      <c r="AE15" s="21">
        <v>46815.31</v>
      </c>
      <c r="AF15" s="22">
        <v>28460.792000000001</v>
      </c>
      <c r="AG15" s="21">
        <v>43397.61</v>
      </c>
      <c r="AH15" s="22">
        <v>28453.385999999999</v>
      </c>
      <c r="AI15" s="21">
        <v>44730.5</v>
      </c>
      <c r="AJ15" s="22">
        <v>28518.357</v>
      </c>
      <c r="AK15" s="21">
        <v>46654.67</v>
      </c>
      <c r="AL15" s="22">
        <v>28466.31</v>
      </c>
      <c r="AM15" s="21">
        <v>54124.28</v>
      </c>
      <c r="AN15" s="22">
        <v>28453.02</v>
      </c>
      <c r="AO15" s="21">
        <v>57503.88</v>
      </c>
    </row>
    <row r="16" spans="1:41" ht="15.75" x14ac:dyDescent="0.25">
      <c r="A16" s="8" t="s">
        <v>6</v>
      </c>
      <c r="B16" s="19">
        <f>31984.382+8319.296</f>
        <v>40303.678</v>
      </c>
      <c r="C16" s="20">
        <v>8382.9624399999993</v>
      </c>
      <c r="D16" s="19">
        <f>31572.926+8300.434</f>
        <v>39873.360000000001</v>
      </c>
      <c r="E16" s="20">
        <v>29070.110400000001</v>
      </c>
      <c r="F16" s="19">
        <f>31026.725+8280.392</f>
        <v>39307.116999999998</v>
      </c>
      <c r="G16" s="20">
        <v>29357.42571</v>
      </c>
      <c r="H16" s="19">
        <f>29197.961+8049.511</f>
        <v>37247.472000000002</v>
      </c>
      <c r="I16" s="20">
        <v>36660.375760000003</v>
      </c>
      <c r="J16" s="19">
        <f>28516.062+7998.097</f>
        <v>36514.159</v>
      </c>
      <c r="K16" s="20">
        <v>16693.700570000001</v>
      </c>
      <c r="L16" s="19">
        <f>27566.787+7979.498</f>
        <v>35546.285000000003</v>
      </c>
      <c r="M16" s="20">
        <v>20869.789150000001</v>
      </c>
      <c r="N16" s="19">
        <v>34128.714</v>
      </c>
      <c r="O16" s="20">
        <v>23324.868899999998</v>
      </c>
      <c r="P16" s="19">
        <v>33646.449999999997</v>
      </c>
      <c r="Q16" s="20">
        <v>18172.178199999998</v>
      </c>
      <c r="R16" s="19">
        <v>33330.684999999998</v>
      </c>
      <c r="S16" s="20">
        <v>19381.028690000003</v>
      </c>
      <c r="T16" s="19">
        <v>32672.824000000001</v>
      </c>
      <c r="U16" s="20">
        <v>20070.72406</v>
      </c>
      <c r="V16" s="19">
        <v>32192.537</v>
      </c>
      <c r="W16" s="20">
        <v>19630.366009999998</v>
      </c>
      <c r="X16" s="19">
        <v>31653.355</v>
      </c>
      <c r="Y16" s="20">
        <v>28235.116890000001</v>
      </c>
      <c r="Z16" s="22">
        <v>29296.592999999997</v>
      </c>
      <c r="AA16" s="21">
        <v>19186.12</v>
      </c>
      <c r="AB16" s="22">
        <v>28643.071</v>
      </c>
      <c r="AC16" s="21">
        <v>18239.43</v>
      </c>
      <c r="AD16" s="22">
        <v>28012.955000000002</v>
      </c>
      <c r="AE16" s="21">
        <v>18316.28</v>
      </c>
      <c r="AF16" s="22">
        <v>27696.99</v>
      </c>
      <c r="AG16" s="21">
        <v>15649.71</v>
      </c>
      <c r="AH16" s="22">
        <v>27337.84</v>
      </c>
      <c r="AI16" s="21">
        <v>16332.09</v>
      </c>
      <c r="AJ16" s="22">
        <v>27303.4</v>
      </c>
      <c r="AK16" s="21">
        <v>17032.28</v>
      </c>
      <c r="AL16" s="22">
        <v>27086.66</v>
      </c>
      <c r="AM16" s="21">
        <v>18668.75</v>
      </c>
      <c r="AN16" s="22">
        <v>26813.787</v>
      </c>
      <c r="AO16" s="21">
        <v>20051.71</v>
      </c>
    </row>
    <row r="17" spans="1:41" s="18" customFormat="1" x14ac:dyDescent="0.2">
      <c r="A17" s="17" t="s">
        <v>2</v>
      </c>
      <c r="B17" s="19">
        <v>8319.2960000000003</v>
      </c>
      <c r="C17" s="20">
        <v>2752.96722</v>
      </c>
      <c r="D17" s="19">
        <v>8300.4339999999993</v>
      </c>
      <c r="E17" s="20">
        <v>9765.1728600000006</v>
      </c>
      <c r="F17" s="19">
        <v>8280.3919999999998</v>
      </c>
      <c r="G17" s="20">
        <v>9896.0952899999993</v>
      </c>
      <c r="H17" s="19">
        <v>8049.5110000000004</v>
      </c>
      <c r="I17" s="20">
        <v>12963.1497</v>
      </c>
      <c r="J17" s="19">
        <v>7998.0969999999998</v>
      </c>
      <c r="K17" s="20">
        <v>5802.33518</v>
      </c>
      <c r="L17" s="19">
        <v>7979.4979999999996</v>
      </c>
      <c r="M17" s="20">
        <v>8142.8395600000003</v>
      </c>
      <c r="N17" s="19">
        <v>7527.5379999999996</v>
      </c>
      <c r="O17" s="20">
        <v>9160.7183199999999</v>
      </c>
      <c r="P17" s="19">
        <v>7482.0119999999997</v>
      </c>
      <c r="Q17" s="20">
        <v>7366.5216</v>
      </c>
      <c r="R17" s="19">
        <v>7523.2280000000001</v>
      </c>
      <c r="S17" s="20">
        <v>7739.5517900000004</v>
      </c>
      <c r="T17" s="19">
        <v>7476.5190000000002</v>
      </c>
      <c r="U17" s="20">
        <v>7989.5897800000002</v>
      </c>
      <c r="V17" s="19">
        <v>7350.3209999999999</v>
      </c>
      <c r="W17" s="20">
        <v>7946.9470999999994</v>
      </c>
      <c r="X17" s="19">
        <v>7301.7920000000004</v>
      </c>
      <c r="Y17" s="20">
        <v>11626.296490000001</v>
      </c>
      <c r="Z17" s="22">
        <v>6815.8159999999998</v>
      </c>
      <c r="AA17" s="21">
        <v>7954.86</v>
      </c>
      <c r="AB17" s="22">
        <v>6739.0169999999998</v>
      </c>
      <c r="AC17" s="21">
        <v>7367.96</v>
      </c>
      <c r="AD17" s="22">
        <v>6614.8810000000003</v>
      </c>
      <c r="AE17" s="21">
        <v>7579.86</v>
      </c>
      <c r="AF17" s="22">
        <v>6556.6480000000001</v>
      </c>
      <c r="AG17" s="21">
        <v>6423.73</v>
      </c>
      <c r="AH17" s="22">
        <v>6517.3950000000004</v>
      </c>
      <c r="AI17" s="21">
        <v>6855.73</v>
      </c>
      <c r="AJ17" s="22">
        <v>6497.9009999999998</v>
      </c>
      <c r="AK17" s="21">
        <v>7115.49</v>
      </c>
      <c r="AL17" s="22">
        <v>6495.8710000000001</v>
      </c>
      <c r="AM17" s="21">
        <v>8109.94</v>
      </c>
      <c r="AN17" s="22">
        <v>6465.61</v>
      </c>
      <c r="AO17" s="21">
        <v>8138.19</v>
      </c>
    </row>
    <row r="18" spans="1:41" x14ac:dyDescent="0.2">
      <c r="A18" s="11"/>
      <c r="B18" s="12"/>
      <c r="C18" s="13"/>
      <c r="D18" s="12"/>
      <c r="E18" s="13"/>
      <c r="F18" s="12"/>
      <c r="G18" s="13"/>
      <c r="H18" s="12"/>
      <c r="I18" s="13"/>
      <c r="J18" s="12"/>
      <c r="K18" s="13"/>
      <c r="L18" s="12"/>
      <c r="M18" s="13"/>
      <c r="N18" s="12"/>
      <c r="O18" s="13"/>
      <c r="P18" s="12"/>
      <c r="Q18" s="13"/>
      <c r="R18" s="12"/>
      <c r="S18" s="13"/>
      <c r="T18" s="12"/>
      <c r="U18" s="13"/>
      <c r="V18" s="12"/>
      <c r="W18" s="13"/>
      <c r="X18" s="12"/>
      <c r="Y18" s="13"/>
      <c r="Z18" s="12"/>
      <c r="AA18" s="13"/>
      <c r="AB18" s="12"/>
      <c r="AC18" s="13"/>
      <c r="AD18" s="12"/>
      <c r="AE18" s="13"/>
      <c r="AF18" s="12"/>
      <c r="AG18" s="13"/>
      <c r="AH18" s="12"/>
      <c r="AI18" s="13"/>
      <c r="AJ18" s="12"/>
      <c r="AK18" s="13"/>
      <c r="AL18" s="12"/>
      <c r="AM18" s="13"/>
      <c r="AN18" s="12"/>
      <c r="AO18" s="13"/>
    </row>
    <row r="19" spans="1:41" ht="60" x14ac:dyDescent="0.2">
      <c r="A19" s="6" t="s">
        <v>7</v>
      </c>
      <c r="B19" s="4" t="s">
        <v>3</v>
      </c>
      <c r="C19" s="5" t="s">
        <v>1</v>
      </c>
      <c r="D19" s="4" t="s">
        <v>3</v>
      </c>
      <c r="E19" s="5" t="s">
        <v>1</v>
      </c>
      <c r="F19" s="4" t="s">
        <v>3</v>
      </c>
      <c r="G19" s="5" t="s">
        <v>1</v>
      </c>
      <c r="H19" s="4" t="s">
        <v>3</v>
      </c>
      <c r="I19" s="5" t="s">
        <v>1</v>
      </c>
      <c r="J19" s="4" t="s">
        <v>3</v>
      </c>
      <c r="K19" s="5" t="s">
        <v>1</v>
      </c>
      <c r="L19" s="4" t="s">
        <v>3</v>
      </c>
      <c r="M19" s="5" t="s">
        <v>1</v>
      </c>
      <c r="N19" s="4" t="s">
        <v>3</v>
      </c>
      <c r="O19" s="5" t="s">
        <v>1</v>
      </c>
      <c r="P19" s="4" t="s">
        <v>3</v>
      </c>
      <c r="Q19" s="5" t="s">
        <v>1</v>
      </c>
      <c r="R19" s="4" t="s">
        <v>3</v>
      </c>
      <c r="S19" s="5" t="s">
        <v>1</v>
      </c>
      <c r="T19" s="4" t="s">
        <v>3</v>
      </c>
      <c r="U19" s="5" t="s">
        <v>1</v>
      </c>
      <c r="V19" s="4" t="s">
        <v>3</v>
      </c>
      <c r="W19" s="5" t="s">
        <v>1</v>
      </c>
      <c r="X19" s="4" t="s">
        <v>3</v>
      </c>
      <c r="Y19" s="5" t="s">
        <v>1</v>
      </c>
      <c r="Z19" s="4" t="s">
        <v>3</v>
      </c>
      <c r="AA19" s="5" t="s">
        <v>1</v>
      </c>
      <c r="AB19" s="4" t="s">
        <v>3</v>
      </c>
      <c r="AC19" s="5" t="s">
        <v>1</v>
      </c>
      <c r="AD19" s="4" t="s">
        <v>3</v>
      </c>
      <c r="AE19" s="5" t="s">
        <v>1</v>
      </c>
      <c r="AF19" s="4" t="s">
        <v>3</v>
      </c>
      <c r="AG19" s="5" t="s">
        <v>1</v>
      </c>
      <c r="AH19" s="4" t="s">
        <v>3</v>
      </c>
      <c r="AI19" s="5" t="s">
        <v>1</v>
      </c>
      <c r="AJ19" s="4" t="s">
        <v>3</v>
      </c>
      <c r="AK19" s="5" t="s">
        <v>1</v>
      </c>
      <c r="AL19" s="4" t="s">
        <v>3</v>
      </c>
      <c r="AM19" s="5" t="s">
        <v>1</v>
      </c>
      <c r="AN19" s="4" t="s">
        <v>3</v>
      </c>
      <c r="AO19" s="5" t="s">
        <v>1</v>
      </c>
    </row>
    <row r="20" spans="1:41" ht="15.75" x14ac:dyDescent="0.25">
      <c r="A20" s="8" t="s">
        <v>4</v>
      </c>
      <c r="B20" s="19">
        <f>4091.491+2739.165</f>
        <v>6830.6559999999999</v>
      </c>
      <c r="C20" s="20">
        <v>5609.1382899999999</v>
      </c>
      <c r="D20" s="19">
        <f>4152.563+2805.577</f>
        <v>6958.14</v>
      </c>
      <c r="E20" s="20">
        <v>11086.29012</v>
      </c>
      <c r="F20" s="19">
        <f>4219.598+2797.403</f>
        <v>7017.0010000000002</v>
      </c>
      <c r="G20" s="20">
        <v>12740.84129</v>
      </c>
      <c r="H20" s="19">
        <f>4383.723+2928.783</f>
        <v>7312.5059999999994</v>
      </c>
      <c r="I20" s="20">
        <v>14664.87579</v>
      </c>
      <c r="J20" s="19">
        <f>4404.602+2974.127</f>
        <v>7378.7289999999994</v>
      </c>
      <c r="K20" s="20">
        <v>9727.6358</v>
      </c>
      <c r="L20" s="19">
        <f>4501.12+3004.245</f>
        <v>7505.3649999999998</v>
      </c>
      <c r="M20" s="20">
        <v>12337.383980000001</v>
      </c>
      <c r="N20" s="19">
        <v>7765.8089999999993</v>
      </c>
      <c r="O20" s="20">
        <v>14035.850530000002</v>
      </c>
      <c r="P20" s="19">
        <v>7902.3620000000001</v>
      </c>
      <c r="Q20" s="20">
        <v>11796.03039</v>
      </c>
      <c r="R20" s="19">
        <v>8070.5960000000005</v>
      </c>
      <c r="S20" s="20">
        <v>13245.33232</v>
      </c>
      <c r="T20" s="19">
        <v>8149.5</v>
      </c>
      <c r="U20" s="20">
        <v>14276.45073</v>
      </c>
      <c r="V20" s="19">
        <v>8150.2169999999996</v>
      </c>
      <c r="W20" s="20">
        <v>13069.92302</v>
      </c>
      <c r="X20" s="19">
        <v>8337.8580000000002</v>
      </c>
      <c r="Y20" s="20">
        <v>19499.760589999998</v>
      </c>
      <c r="Z20" s="22">
        <v>9097.0889999999999</v>
      </c>
      <c r="AA20" s="21">
        <v>17081.59</v>
      </c>
      <c r="AB20" s="22">
        <v>9242.7880000000005</v>
      </c>
      <c r="AC20" s="21">
        <v>15489.11</v>
      </c>
      <c r="AD20" s="22">
        <v>9429.2659999999996</v>
      </c>
      <c r="AE20" s="21">
        <v>18094.599999999999</v>
      </c>
      <c r="AF20" s="22">
        <v>9362.0619999999999</v>
      </c>
      <c r="AG20" s="21">
        <v>15012.45</v>
      </c>
      <c r="AH20" s="22">
        <v>9651.9230000000007</v>
      </c>
      <c r="AI20" s="21">
        <v>15641.57</v>
      </c>
      <c r="AJ20" s="22">
        <v>9691.67</v>
      </c>
      <c r="AK20" s="21">
        <v>16226.74</v>
      </c>
      <c r="AL20" s="22">
        <v>9750.9169999999995</v>
      </c>
      <c r="AM20" s="21">
        <v>18431.54</v>
      </c>
      <c r="AN20" s="22">
        <v>9815.6260000000002</v>
      </c>
      <c r="AO20" s="21">
        <v>20785.87</v>
      </c>
    </row>
    <row r="21" spans="1:41" s="18" customFormat="1" x14ac:dyDescent="0.2">
      <c r="A21" s="17" t="s">
        <v>2</v>
      </c>
      <c r="B21" s="19">
        <v>2739.165</v>
      </c>
      <c r="C21" s="20">
        <v>2695.3697900000002</v>
      </c>
      <c r="D21" s="19">
        <v>2805.5770000000002</v>
      </c>
      <c r="E21" s="20">
        <v>5092.0604199999998</v>
      </c>
      <c r="F21" s="19">
        <v>2797.4029999999998</v>
      </c>
      <c r="G21" s="20">
        <v>5771.0778700000001</v>
      </c>
      <c r="H21" s="19">
        <v>2928.7829999999999</v>
      </c>
      <c r="I21" s="20">
        <v>6454.1326600000002</v>
      </c>
      <c r="J21" s="19">
        <v>2974.127</v>
      </c>
      <c r="K21" s="20">
        <v>4359.2424300000002</v>
      </c>
      <c r="L21" s="19">
        <v>3004.2449999999999</v>
      </c>
      <c r="M21" s="20">
        <v>5613.1392599999999</v>
      </c>
      <c r="N21" s="19">
        <v>3105.0419999999999</v>
      </c>
      <c r="O21" s="20">
        <v>6156.4356299999999</v>
      </c>
      <c r="P21" s="19">
        <v>3157.3890000000001</v>
      </c>
      <c r="Q21" s="20">
        <v>5302.5142300000007</v>
      </c>
      <c r="R21" s="19">
        <v>3211.192</v>
      </c>
      <c r="S21" s="20">
        <v>5810.0050999999994</v>
      </c>
      <c r="T21" s="19">
        <v>3255.4409999999998</v>
      </c>
      <c r="U21" s="20">
        <v>6482.83511</v>
      </c>
      <c r="V21" s="19">
        <v>3263.1030000000001</v>
      </c>
      <c r="W21" s="20">
        <v>5725.07348</v>
      </c>
      <c r="X21" s="19">
        <v>3306.3180000000002</v>
      </c>
      <c r="Y21" s="20">
        <v>8760.1404399999992</v>
      </c>
      <c r="Z21" s="22">
        <v>3640.9870000000001</v>
      </c>
      <c r="AA21" s="21">
        <v>7569.03</v>
      </c>
      <c r="AB21" s="22">
        <v>3720.3789999999999</v>
      </c>
      <c r="AC21" s="21">
        <v>6986.88</v>
      </c>
      <c r="AD21" s="22">
        <v>3791.7060000000001</v>
      </c>
      <c r="AE21" s="21">
        <v>7901.89</v>
      </c>
      <c r="AF21" s="22">
        <v>3624.5920000000001</v>
      </c>
      <c r="AG21" s="21">
        <v>6566.63</v>
      </c>
      <c r="AH21" s="22">
        <v>3688.4969999999998</v>
      </c>
      <c r="AI21" s="21">
        <v>6642.78</v>
      </c>
      <c r="AJ21" s="22">
        <v>3731.3270000000002</v>
      </c>
      <c r="AK21" s="21">
        <v>6905.41</v>
      </c>
      <c r="AL21" s="22">
        <v>3749.5120000000002</v>
      </c>
      <c r="AM21" s="21">
        <v>7802.83</v>
      </c>
      <c r="AN21" s="22">
        <v>3736.1950000000002</v>
      </c>
      <c r="AO21" s="21">
        <v>8660.7199999999993</v>
      </c>
    </row>
    <row r="22" spans="1:41" ht="15.75" x14ac:dyDescent="0.25">
      <c r="A22" s="8" t="s">
        <v>5</v>
      </c>
      <c r="B22" s="19">
        <f>32699.99+8656.459</f>
        <v>41356.449000000001</v>
      </c>
      <c r="C22" s="20">
        <v>18492.53616</v>
      </c>
      <c r="D22" s="19">
        <f>33451.106+8909.902</f>
        <v>42361.008000000002</v>
      </c>
      <c r="E22" s="20">
        <v>44479.432099999998</v>
      </c>
      <c r="F22" s="19">
        <f>34022.216+9061.188</f>
        <v>43083.404000000002</v>
      </c>
      <c r="G22" s="20">
        <v>48809.149870000001</v>
      </c>
      <c r="H22" s="19">
        <f>35987.721+9738.175</f>
        <v>45725.895999999993</v>
      </c>
      <c r="I22" s="20">
        <v>58092.354160000003</v>
      </c>
      <c r="J22" s="19">
        <f>36377.878+9912.761</f>
        <v>46290.638999999996</v>
      </c>
      <c r="K22" s="20">
        <v>38744.714520000001</v>
      </c>
      <c r="L22" s="19">
        <f>37375.17+10220.725</f>
        <v>47595.894999999997</v>
      </c>
      <c r="M22" s="20">
        <v>51334.972500000003</v>
      </c>
      <c r="N22" s="19">
        <v>49868.089</v>
      </c>
      <c r="O22" s="20">
        <v>60554.864869999998</v>
      </c>
      <c r="P22" s="19">
        <v>50749.331000000006</v>
      </c>
      <c r="Q22" s="20">
        <v>50167.103360000001</v>
      </c>
      <c r="R22" s="19">
        <v>51635.974000000002</v>
      </c>
      <c r="S22" s="20">
        <v>58218.885519999996</v>
      </c>
      <c r="T22" s="19">
        <v>52302.345000000001</v>
      </c>
      <c r="U22" s="20">
        <v>62555.667269999998</v>
      </c>
      <c r="V22" s="19">
        <v>52902.187999999995</v>
      </c>
      <c r="W22" s="20">
        <v>59726.252519999995</v>
      </c>
      <c r="X22" s="19">
        <v>53686.794999999998</v>
      </c>
      <c r="Y22" s="20">
        <v>90947.054239999998</v>
      </c>
      <c r="Z22" s="22">
        <v>59707.008999999998</v>
      </c>
      <c r="AA22" s="21">
        <v>76866.850000000006</v>
      </c>
      <c r="AB22" s="22">
        <v>60838.118000000002</v>
      </c>
      <c r="AC22" s="21">
        <v>70219.47</v>
      </c>
      <c r="AD22" s="22">
        <v>62749.300999999999</v>
      </c>
      <c r="AE22" s="21">
        <v>78705.210000000006</v>
      </c>
      <c r="AF22" s="22">
        <v>63960.593999999997</v>
      </c>
      <c r="AG22" s="21">
        <v>69365.009999999995</v>
      </c>
      <c r="AH22" s="22">
        <v>65019.296000000002</v>
      </c>
      <c r="AI22" s="21">
        <v>75112.23</v>
      </c>
      <c r="AJ22" s="22">
        <v>65559.289999999994</v>
      </c>
      <c r="AK22" s="21">
        <v>77222.070000000007</v>
      </c>
      <c r="AL22" s="22">
        <v>65986.812000000005</v>
      </c>
      <c r="AM22" s="21">
        <v>87549.98</v>
      </c>
      <c r="AN22" s="22">
        <v>66589.176999999996</v>
      </c>
      <c r="AO22" s="21">
        <v>103897.57</v>
      </c>
    </row>
    <row r="23" spans="1:41" s="18" customFormat="1" x14ac:dyDescent="0.2">
      <c r="A23" s="17" t="s">
        <v>2</v>
      </c>
      <c r="B23" s="19">
        <v>8656.4590000000007</v>
      </c>
      <c r="C23" s="20">
        <v>5830.0120399999996</v>
      </c>
      <c r="D23" s="19">
        <v>8909.902</v>
      </c>
      <c r="E23" s="20">
        <v>13035.026</v>
      </c>
      <c r="F23" s="19">
        <v>9061.1880000000001</v>
      </c>
      <c r="G23" s="20">
        <v>14450.61088</v>
      </c>
      <c r="H23" s="19">
        <v>9738.1749999999993</v>
      </c>
      <c r="I23" s="20">
        <v>17413.436590000001</v>
      </c>
      <c r="J23" s="19">
        <v>9912.7610000000004</v>
      </c>
      <c r="K23" s="20">
        <v>11095.02132</v>
      </c>
      <c r="L23" s="19">
        <v>10220.725</v>
      </c>
      <c r="M23" s="20">
        <v>14534.11167</v>
      </c>
      <c r="N23" s="19">
        <v>10728.644</v>
      </c>
      <c r="O23" s="20">
        <v>16913.463680000001</v>
      </c>
      <c r="P23" s="19">
        <v>10990.871999999999</v>
      </c>
      <c r="Q23" s="20">
        <v>14128.847300000001</v>
      </c>
      <c r="R23" s="19">
        <v>11214.379000000001</v>
      </c>
      <c r="S23" s="20">
        <v>16538.88883</v>
      </c>
      <c r="T23" s="19">
        <v>11402.450999999999</v>
      </c>
      <c r="U23" s="20">
        <v>18054.687289999998</v>
      </c>
      <c r="V23" s="19">
        <v>11576.221</v>
      </c>
      <c r="W23" s="20">
        <v>16616.395980000001</v>
      </c>
      <c r="X23" s="19">
        <v>11832.616</v>
      </c>
      <c r="Y23" s="20">
        <v>25672.65956</v>
      </c>
      <c r="Z23" s="22">
        <v>14093.576999999999</v>
      </c>
      <c r="AA23" s="21">
        <v>23032.85</v>
      </c>
      <c r="AB23" s="22">
        <v>14427.241</v>
      </c>
      <c r="AC23" s="21">
        <v>21522.51</v>
      </c>
      <c r="AD23" s="22">
        <v>15058.061</v>
      </c>
      <c r="AE23" s="21">
        <v>25408.23</v>
      </c>
      <c r="AF23" s="22">
        <v>15419.843000000001</v>
      </c>
      <c r="AG23" s="21">
        <v>21866.58</v>
      </c>
      <c r="AH23" s="22">
        <v>15758.864</v>
      </c>
      <c r="AI23" s="21">
        <v>23467.64</v>
      </c>
      <c r="AJ23" s="22">
        <v>16053.3</v>
      </c>
      <c r="AK23" s="21">
        <v>24370</v>
      </c>
      <c r="AL23" s="22">
        <v>16271.76</v>
      </c>
      <c r="AM23" s="21">
        <v>28674.720000000001</v>
      </c>
      <c r="AN23" s="22">
        <v>16499.833999999999</v>
      </c>
      <c r="AO23" s="21">
        <v>32558.720000000001</v>
      </c>
    </row>
    <row r="24" spans="1:41" ht="15.75" x14ac:dyDescent="0.25">
      <c r="A24" s="8" t="s">
        <v>6</v>
      </c>
      <c r="B24" s="19">
        <f>29566.332+2751.988</f>
        <v>32318.32</v>
      </c>
      <c r="C24" s="20">
        <v>5514.3552499999996</v>
      </c>
      <c r="D24" s="19">
        <f>29759.377+2831.788</f>
        <v>32591.165000000001</v>
      </c>
      <c r="E24" s="20">
        <v>14214.76879</v>
      </c>
      <c r="F24" s="19">
        <f>29761.262+2862.457</f>
        <v>32623.718999999997</v>
      </c>
      <c r="G24" s="20">
        <v>15310.07741</v>
      </c>
      <c r="H24" s="19">
        <f>30304.533+3021.731</f>
        <v>33326.264000000003</v>
      </c>
      <c r="I24" s="20">
        <v>17996.03368</v>
      </c>
      <c r="J24" s="19">
        <f>30189.009+3055.555</f>
        <v>33244.563999999998</v>
      </c>
      <c r="K24" s="20">
        <v>11855.375679999999</v>
      </c>
      <c r="L24" s="19">
        <f>30809.828+3157.092</f>
        <v>33966.92</v>
      </c>
      <c r="M24" s="20">
        <v>15315.03528</v>
      </c>
      <c r="N24" s="19">
        <v>34890.210999999996</v>
      </c>
      <c r="O24" s="20">
        <v>17944.297890000002</v>
      </c>
      <c r="P24" s="19">
        <v>35161.404999999999</v>
      </c>
      <c r="Q24" s="20">
        <v>14576.239939999999</v>
      </c>
      <c r="R24" s="19">
        <v>35487.777999999998</v>
      </c>
      <c r="S24" s="20">
        <v>16724.345430000001</v>
      </c>
      <c r="T24" s="19">
        <v>35642.51</v>
      </c>
      <c r="U24" s="20">
        <v>18248.92916</v>
      </c>
      <c r="V24" s="19">
        <v>35797.464</v>
      </c>
      <c r="W24" s="20">
        <v>17054.054519999998</v>
      </c>
      <c r="X24" s="19">
        <v>35760.150999999998</v>
      </c>
      <c r="Y24" s="20">
        <v>26565.096739999997</v>
      </c>
      <c r="Z24" s="22">
        <v>36755.547000000006</v>
      </c>
      <c r="AA24" s="21">
        <v>19930.439999999999</v>
      </c>
      <c r="AB24" s="22">
        <v>36878.758000000002</v>
      </c>
      <c r="AC24" s="21">
        <v>18947.52</v>
      </c>
      <c r="AD24" s="22">
        <v>37241.553999999996</v>
      </c>
      <c r="AE24" s="21">
        <v>20210.64</v>
      </c>
      <c r="AF24" s="22">
        <v>37490.28</v>
      </c>
      <c r="AG24" s="21">
        <v>17358.41</v>
      </c>
      <c r="AH24" s="22">
        <v>37640.362000000001</v>
      </c>
      <c r="AI24" s="21">
        <v>19517.689999999999</v>
      </c>
      <c r="AJ24" s="22">
        <v>37666.842000000004</v>
      </c>
      <c r="AK24" s="21">
        <v>19044.5</v>
      </c>
      <c r="AL24" s="22">
        <v>37759.610999999997</v>
      </c>
      <c r="AM24" s="21">
        <v>21966.57</v>
      </c>
      <c r="AN24" s="22">
        <v>37676.273999999998</v>
      </c>
      <c r="AO24" s="21">
        <v>26052.240000000002</v>
      </c>
    </row>
    <row r="25" spans="1:41" s="18" customFormat="1" x14ac:dyDescent="0.2">
      <c r="A25" s="17" t="s">
        <v>2</v>
      </c>
      <c r="B25" s="19">
        <v>2751.9879999999998</v>
      </c>
      <c r="C25" s="20">
        <v>1091.8203000000001</v>
      </c>
      <c r="D25" s="19">
        <v>2831.788</v>
      </c>
      <c r="E25" s="20">
        <v>2857.1906100000001</v>
      </c>
      <c r="F25" s="19">
        <v>2862.4569999999999</v>
      </c>
      <c r="G25" s="20">
        <v>3042.6975900000002</v>
      </c>
      <c r="H25" s="19">
        <v>3021.7310000000002</v>
      </c>
      <c r="I25" s="20">
        <v>3605.5059900000001</v>
      </c>
      <c r="J25" s="19">
        <v>3055.5549999999998</v>
      </c>
      <c r="K25" s="20">
        <v>2330.6245600000002</v>
      </c>
      <c r="L25" s="19">
        <v>3157.0920000000001</v>
      </c>
      <c r="M25" s="20">
        <v>3018.6446500000002</v>
      </c>
      <c r="N25" s="19">
        <v>3575.5050000000001</v>
      </c>
      <c r="O25" s="20">
        <v>3476.0552200000002</v>
      </c>
      <c r="P25" s="19">
        <v>3648.9409999999998</v>
      </c>
      <c r="Q25" s="20">
        <v>2844.5047599999998</v>
      </c>
      <c r="R25" s="19">
        <v>3764.1819999999998</v>
      </c>
      <c r="S25" s="20">
        <v>3517.4589900000001</v>
      </c>
      <c r="T25" s="19">
        <v>3805.0970000000002</v>
      </c>
      <c r="U25" s="20">
        <v>3945.8180400000001</v>
      </c>
      <c r="V25" s="19">
        <v>3959.7109999999998</v>
      </c>
      <c r="W25" s="20">
        <v>3689.51989</v>
      </c>
      <c r="X25" s="19">
        <v>3960.0450000000001</v>
      </c>
      <c r="Y25" s="20">
        <v>6112.20604</v>
      </c>
      <c r="Z25" s="22">
        <v>4563.6450000000004</v>
      </c>
      <c r="AA25" s="21">
        <v>4746.28</v>
      </c>
      <c r="AB25" s="22">
        <v>4666.1059999999998</v>
      </c>
      <c r="AC25" s="21">
        <v>5150.93</v>
      </c>
      <c r="AD25" s="22">
        <v>4897.9489999999996</v>
      </c>
      <c r="AE25" s="21">
        <v>5093</v>
      </c>
      <c r="AF25" s="22">
        <v>4997.2470000000003</v>
      </c>
      <c r="AG25" s="21">
        <v>4599.8500000000004</v>
      </c>
      <c r="AH25" s="22">
        <v>5087.759</v>
      </c>
      <c r="AI25" s="21">
        <v>5091.74</v>
      </c>
      <c r="AJ25" s="22">
        <v>5144.5519999999997</v>
      </c>
      <c r="AK25" s="21">
        <v>5161.08</v>
      </c>
      <c r="AL25" s="22">
        <v>5249.1549999999997</v>
      </c>
      <c r="AM25" s="21">
        <v>6623.5</v>
      </c>
      <c r="AN25" s="22">
        <v>5263.8649999999998</v>
      </c>
      <c r="AO25" s="21">
        <v>6906.6</v>
      </c>
    </row>
    <row r="31" spans="1:41" x14ac:dyDescent="0.2">
      <c r="A31" s="1" t="s">
        <v>35</v>
      </c>
      <c r="H31" s="23"/>
    </row>
    <row r="32" spans="1:41" x14ac:dyDescent="0.2">
      <c r="A32" s="1" t="s">
        <v>36</v>
      </c>
      <c r="H32" s="23"/>
    </row>
    <row r="33" spans="1:8" ht="15.75" x14ac:dyDescent="0.25">
      <c r="A33" s="1" t="s">
        <v>40</v>
      </c>
      <c r="H33" s="23"/>
    </row>
    <row r="34" spans="1:8" x14ac:dyDescent="0.2">
      <c r="A34" s="1" t="s">
        <v>39</v>
      </c>
    </row>
    <row r="36" spans="1:8" x14ac:dyDescent="0.2">
      <c r="A36" s="1" t="s">
        <v>37</v>
      </c>
    </row>
  </sheetData>
  <mergeCells count="80">
    <mergeCell ref="X8:Y8"/>
    <mergeCell ref="N9:O9"/>
    <mergeCell ref="P9:Q9"/>
    <mergeCell ref="R9:S9"/>
    <mergeCell ref="T9:U9"/>
    <mergeCell ref="V9:W9"/>
    <mergeCell ref="X9:Y9"/>
    <mergeCell ref="N8:O8"/>
    <mergeCell ref="P8:Q8"/>
    <mergeCell ref="R8:S8"/>
    <mergeCell ref="T8:U8"/>
    <mergeCell ref="V8:W8"/>
    <mergeCell ref="X6:Y6"/>
    <mergeCell ref="N7:O7"/>
    <mergeCell ref="P7:Q7"/>
    <mergeCell ref="R7:S7"/>
    <mergeCell ref="T7:U7"/>
    <mergeCell ref="V7:W7"/>
    <mergeCell ref="X7:Y7"/>
    <mergeCell ref="N6:O6"/>
    <mergeCell ref="P6:Q6"/>
    <mergeCell ref="R6:S6"/>
    <mergeCell ref="T6:U6"/>
    <mergeCell ref="V6:W6"/>
    <mergeCell ref="B7:C7"/>
    <mergeCell ref="B8:C8"/>
    <mergeCell ref="D6:E6"/>
    <mergeCell ref="D9:E9"/>
    <mergeCell ref="D7:E7"/>
    <mergeCell ref="D8:E8"/>
    <mergeCell ref="B6:C6"/>
    <mergeCell ref="B9:C9"/>
    <mergeCell ref="F6:G6"/>
    <mergeCell ref="F7:G7"/>
    <mergeCell ref="F8:G8"/>
    <mergeCell ref="F9:G9"/>
    <mergeCell ref="H6:I6"/>
    <mergeCell ref="H7:I7"/>
    <mergeCell ref="H8:I8"/>
    <mergeCell ref="H9:I9"/>
    <mergeCell ref="J6:K6"/>
    <mergeCell ref="J7:K7"/>
    <mergeCell ref="J8:K8"/>
    <mergeCell ref="J9:K9"/>
    <mergeCell ref="L6:M6"/>
    <mergeCell ref="L7:M7"/>
    <mergeCell ref="L8:M8"/>
    <mergeCell ref="L9:M9"/>
    <mergeCell ref="Z6:AA6"/>
    <mergeCell ref="Z7:AA7"/>
    <mergeCell ref="Z8:AA8"/>
    <mergeCell ref="Z9:AA9"/>
    <mergeCell ref="AB6:AC6"/>
    <mergeCell ref="AB7:AC7"/>
    <mergeCell ref="AB8:AC8"/>
    <mergeCell ref="AB9:AC9"/>
    <mergeCell ref="AD6:AE6"/>
    <mergeCell ref="AD7:AE7"/>
    <mergeCell ref="AD8:AE8"/>
    <mergeCell ref="AD9:AE9"/>
    <mergeCell ref="AF6:AG6"/>
    <mergeCell ref="AF7:AG7"/>
    <mergeCell ref="AF8:AG8"/>
    <mergeCell ref="AF9:AG9"/>
    <mergeCell ref="AH6:AI6"/>
    <mergeCell ref="AH7:AI7"/>
    <mergeCell ref="AH8:AI8"/>
    <mergeCell ref="AH9:AI9"/>
    <mergeCell ref="AN6:AO6"/>
    <mergeCell ref="AN7:AO7"/>
    <mergeCell ref="AN8:AO8"/>
    <mergeCell ref="AN9:AO9"/>
    <mergeCell ref="AJ6:AK6"/>
    <mergeCell ref="AJ7:AK7"/>
    <mergeCell ref="AJ8:AK8"/>
    <mergeCell ref="AJ9:AK9"/>
    <mergeCell ref="AL6:AM6"/>
    <mergeCell ref="AL7:AM7"/>
    <mergeCell ref="AL8:AM8"/>
    <mergeCell ref="AL9:AM9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colBreaks count="1" manualBreakCount="1">
    <brk id="35" min="3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dane</vt:lpstr>
      <vt:lpstr>dane!Obszar_wydruku</vt:lpstr>
      <vt:lpstr>dane!Tytuły_wydruku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2016-03-14T10:18:54Z</dcterms:modified>
</cp:coreProperties>
</file>